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Z:\DOEMP\DOEMP\ESTATISTICAS IVV\1. SÍNTESE ESTATISTICA\109. Setembro 2022\"/>
    </mc:Choice>
  </mc:AlternateContent>
  <xr:revisionPtr revIDLastSave="0" documentId="13_ncr:1_{D8B50F07-E164-4236-88C3-4625D22CE0B6}" xr6:coauthVersionLast="47" xr6:coauthVersionMax="47" xr10:uidLastSave="{00000000-0000-0000-0000-000000000000}"/>
  <bookViews>
    <workbookView xWindow="21480" yWindow="-120" windowWidth="21840" windowHeight="13140" activeTab="2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84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  <externalReference r:id="rId32"/>
  </externalReferences>
  <definedNames>
    <definedName name="_xlnm.Print_Area" localSheetId="2">'1'!$A$1:$T$36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'2'!$A$1:$AT$68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'26'!$A$1:$P$84</definedName>
    <definedName name="_xlnm.Print_Area" localSheetId="4">'3'!$A$1:$AT$68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'26'!$A$1:$P$84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66" i="89" l="1"/>
  <c r="AS64" i="89"/>
  <c r="AS65" i="89"/>
  <c r="AS66" i="89"/>
  <c r="AS67" i="89"/>
  <c r="AS52" i="89"/>
  <c r="AS53" i="89"/>
  <c r="AS54" i="89"/>
  <c r="AS55" i="89"/>
  <c r="AS56" i="89"/>
  <c r="AS57" i="89"/>
  <c r="AS58" i="89"/>
  <c r="AS59" i="89"/>
  <c r="AS51" i="89"/>
  <c r="AR52" i="89"/>
  <c r="AR53" i="89"/>
  <c r="AR54" i="89"/>
  <c r="AR55" i="89"/>
  <c r="AR56" i="89"/>
  <c r="AR57" i="89"/>
  <c r="AR58" i="89"/>
  <c r="AR59" i="89"/>
  <c r="AR60" i="89"/>
  <c r="AR61" i="89"/>
  <c r="AR62" i="89"/>
  <c r="AR51" i="89"/>
  <c r="AS61" i="89"/>
  <c r="AS62" i="89"/>
  <c r="AT44" i="89"/>
  <c r="AS42" i="89"/>
  <c r="AS43" i="89"/>
  <c r="AS44" i="89"/>
  <c r="AS45" i="89"/>
  <c r="AS37" i="89"/>
  <c r="AT37" i="89" s="1"/>
  <c r="AT22" i="89"/>
  <c r="AS20" i="89"/>
  <c r="AS21" i="89"/>
  <c r="AS22" i="89"/>
  <c r="AS23" i="89"/>
  <c r="AS14" i="89"/>
  <c r="AT14" i="89" s="1"/>
  <c r="AS15" i="89"/>
  <c r="AT15" i="89"/>
  <c r="N20" i="89"/>
  <c r="N21" i="89"/>
  <c r="N22" i="89"/>
  <c r="S63" i="89"/>
  <c r="T63" i="89"/>
  <c r="U63" i="89"/>
  <c r="V63" i="89"/>
  <c r="W63" i="89"/>
  <c r="X63" i="89"/>
  <c r="Y63" i="89"/>
  <c r="Z63" i="89"/>
  <c r="AA63" i="89"/>
  <c r="AB63" i="89"/>
  <c r="AC63" i="89"/>
  <c r="AR63" i="89" s="1"/>
  <c r="AD63" i="89"/>
  <c r="AS63" i="89" s="1"/>
  <c r="R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B63" i="89"/>
  <c r="AT66" i="88"/>
  <c r="AS64" i="88"/>
  <c r="AS65" i="88"/>
  <c r="AS66" i="88"/>
  <c r="AS67" i="88"/>
  <c r="AS59" i="88"/>
  <c r="AT59" i="88" s="1"/>
  <c r="O66" i="88"/>
  <c r="N64" i="88"/>
  <c r="N65" i="88"/>
  <c r="N66" i="88"/>
  <c r="N67" i="88"/>
  <c r="AT44" i="88"/>
  <c r="N42" i="88"/>
  <c r="N43" i="88"/>
  <c r="N44" i="88"/>
  <c r="N45" i="88"/>
  <c r="AD42" i="88"/>
  <c r="AD43" i="88"/>
  <c r="AS43" i="88" s="1"/>
  <c r="AD44" i="88"/>
  <c r="AD45" i="88"/>
  <c r="AS42" i="88"/>
  <c r="AS44" i="88"/>
  <c r="AS45" i="88"/>
  <c r="AS37" i="88"/>
  <c r="AS23" i="88"/>
  <c r="AS15" i="88"/>
  <c r="B95" i="47"/>
  <c r="C95" i="47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S41" i="89"/>
  <c r="T41" i="89"/>
  <c r="U41" i="89"/>
  <c r="V41" i="89"/>
  <c r="W41" i="89"/>
  <c r="X41" i="89"/>
  <c r="Y41" i="89"/>
  <c r="Z41" i="89"/>
  <c r="AA41" i="89"/>
  <c r="AB41" i="89"/>
  <c r="AC41" i="89"/>
  <c r="AD41" i="89"/>
  <c r="R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B41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R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B19" i="89"/>
  <c r="S63" i="88"/>
  <c r="T63" i="88"/>
  <c r="U63" i="88"/>
  <c r="V63" i="88"/>
  <c r="W63" i="88"/>
  <c r="X63" i="88"/>
  <c r="Y63" i="88"/>
  <c r="Z63" i="88"/>
  <c r="AA63" i="88"/>
  <c r="AB63" i="88"/>
  <c r="AC63" i="88"/>
  <c r="AD63" i="88"/>
  <c r="R63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B63" i="88"/>
  <c r="S41" i="88"/>
  <c r="T41" i="88"/>
  <c r="U41" i="88"/>
  <c r="V41" i="88"/>
  <c r="W41" i="88"/>
  <c r="X41" i="88"/>
  <c r="Y41" i="88"/>
  <c r="Z41" i="88"/>
  <c r="AA41" i="88"/>
  <c r="AB41" i="88"/>
  <c r="AC41" i="88"/>
  <c r="AD41" i="88"/>
  <c r="R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B41" i="88"/>
  <c r="S19" i="88"/>
  <c r="T19" i="88"/>
  <c r="U19" i="88"/>
  <c r="V19" i="88"/>
  <c r="W19" i="88"/>
  <c r="X19" i="88"/>
  <c r="Y19" i="88"/>
  <c r="Z19" i="88"/>
  <c r="AA19" i="88"/>
  <c r="AB19" i="88"/>
  <c r="AC19" i="88"/>
  <c r="AD19" i="88"/>
  <c r="R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B19" i="88"/>
  <c r="AS36" i="89"/>
  <c r="AS58" i="88"/>
  <c r="AS36" i="88"/>
  <c r="AS14" i="88"/>
  <c r="N74" i="66"/>
  <c r="O74" i="66"/>
  <c r="N75" i="66"/>
  <c r="O75" i="66"/>
  <c r="L74" i="66"/>
  <c r="F74" i="66"/>
  <c r="N28" i="66"/>
  <c r="O28" i="66"/>
  <c r="P28" i="66" s="1"/>
  <c r="L28" i="66"/>
  <c r="F28" i="66"/>
  <c r="AD66" i="89"/>
  <c r="N66" i="89"/>
  <c r="H95" i="47"/>
  <c r="I95" i="47"/>
  <c r="AS35" i="89"/>
  <c r="AS13" i="89"/>
  <c r="AS57" i="88"/>
  <c r="AS35" i="88"/>
  <c r="AS13" i="88"/>
  <c r="N76" i="70"/>
  <c r="O76" i="70"/>
  <c r="P76" i="70" s="1"/>
  <c r="N77" i="70"/>
  <c r="O77" i="70"/>
  <c r="L76" i="70"/>
  <c r="F76" i="70"/>
  <c r="N73" i="66"/>
  <c r="O73" i="66"/>
  <c r="L73" i="66"/>
  <c r="F73" i="66"/>
  <c r="N25" i="66"/>
  <c r="O25" i="66"/>
  <c r="N26" i="66"/>
  <c r="O26" i="66"/>
  <c r="N27" i="66"/>
  <c r="O27" i="66"/>
  <c r="N29" i="66"/>
  <c r="O29" i="66"/>
  <c r="P29" i="66" s="1"/>
  <c r="L25" i="66"/>
  <c r="F25" i="66"/>
  <c r="I61" i="48"/>
  <c r="H61" i="48"/>
  <c r="J7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D53" i="84"/>
  <c r="C53" i="84"/>
  <c r="N78" i="70"/>
  <c r="N79" i="70"/>
  <c r="N80" i="70"/>
  <c r="N81" i="70"/>
  <c r="N82" i="70"/>
  <c r="O78" i="70"/>
  <c r="L77" i="70"/>
  <c r="L78" i="70"/>
  <c r="L79" i="70"/>
  <c r="L80" i="70"/>
  <c r="L81" i="70"/>
  <c r="F77" i="70"/>
  <c r="F78" i="70"/>
  <c r="F79" i="70"/>
  <c r="F80" i="70"/>
  <c r="F81" i="70"/>
  <c r="F82" i="70"/>
  <c r="N54" i="70"/>
  <c r="O54" i="70"/>
  <c r="N55" i="70"/>
  <c r="O55" i="70"/>
  <c r="L54" i="70"/>
  <c r="F54" i="70"/>
  <c r="B32" i="81"/>
  <c r="C32" i="81"/>
  <c r="H32" i="81"/>
  <c r="I32" i="81"/>
  <c r="B61" i="3"/>
  <c r="C61" i="3"/>
  <c r="AS34" i="89"/>
  <c r="AS12" i="89"/>
  <c r="AD65" i="89"/>
  <c r="AS56" i="88"/>
  <c r="AS34" i="88"/>
  <c r="AS12" i="88"/>
  <c r="N93" i="86"/>
  <c r="O93" i="86"/>
  <c r="N94" i="86"/>
  <c r="O94" i="86"/>
  <c r="L93" i="86"/>
  <c r="L94" i="86"/>
  <c r="F93" i="86"/>
  <c r="I50" i="84"/>
  <c r="J50" i="84"/>
  <c r="I53" i="84"/>
  <c r="J53" i="84"/>
  <c r="M67" i="88"/>
  <c r="AC45" i="88"/>
  <c r="M45" i="88"/>
  <c r="M44" i="88"/>
  <c r="AC44" i="88"/>
  <c r="I95" i="46"/>
  <c r="H95" i="46"/>
  <c r="AS33" i="89"/>
  <c r="AS11" i="89"/>
  <c r="AS55" i="88"/>
  <c r="AS33" i="88"/>
  <c r="AS11" i="88"/>
  <c r="I95" i="48"/>
  <c r="H95" i="48"/>
  <c r="O79" i="70"/>
  <c r="O80" i="70"/>
  <c r="O81" i="70"/>
  <c r="F75" i="66"/>
  <c r="L75" i="66"/>
  <c r="AS32" i="89"/>
  <c r="AS10" i="89"/>
  <c r="AS54" i="88"/>
  <c r="AS32" i="88"/>
  <c r="AS10" i="88"/>
  <c r="N93" i="83"/>
  <c r="O93" i="83"/>
  <c r="N94" i="83"/>
  <c r="O94" i="83"/>
  <c r="L93" i="83"/>
  <c r="N59" i="83"/>
  <c r="O59" i="83"/>
  <c r="N60" i="83"/>
  <c r="O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L53" i="70"/>
  <c r="N53" i="70"/>
  <c r="O53" i="70"/>
  <c r="F53" i="70"/>
  <c r="B32" i="70"/>
  <c r="C32" i="70"/>
  <c r="H32" i="70"/>
  <c r="I32" i="70"/>
  <c r="B32" i="66"/>
  <c r="C32" i="66"/>
  <c r="N58" i="47"/>
  <c r="O58" i="47"/>
  <c r="P58" i="47" s="1"/>
  <c r="L58" i="47"/>
  <c r="F58" i="47"/>
  <c r="AT59" i="89" l="1"/>
  <c r="P75" i="66"/>
  <c r="P74" i="66"/>
  <c r="P25" i="66"/>
  <c r="P77" i="70"/>
  <c r="P73" i="66"/>
  <c r="P55" i="70"/>
  <c r="P27" i="66"/>
  <c r="P26" i="66"/>
  <c r="P79" i="70"/>
  <c r="P54" i="70"/>
  <c r="P81" i="70"/>
  <c r="P80" i="70"/>
  <c r="P78" i="70"/>
  <c r="P53" i="70"/>
  <c r="P94" i="86"/>
  <c r="P93" i="86"/>
  <c r="P60" i="83"/>
  <c r="P94" i="83"/>
  <c r="P93" i="83"/>
  <c r="P59" i="83"/>
  <c r="J68" i="46"/>
  <c r="K68" i="46"/>
  <c r="L68" i="46"/>
  <c r="N68" i="46"/>
  <c r="O68" i="46"/>
  <c r="J69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J33" i="84"/>
  <c r="I33" i="84"/>
  <c r="D33" i="84"/>
  <c r="C33" i="84"/>
  <c r="J13" i="84"/>
  <c r="I13" i="84"/>
  <c r="L75" i="70"/>
  <c r="N75" i="70"/>
  <c r="O75" i="70"/>
  <c r="F75" i="70"/>
  <c r="F30" i="70"/>
  <c r="F31" i="70"/>
  <c r="L30" i="70"/>
  <c r="N30" i="70"/>
  <c r="O30" i="70"/>
  <c r="L31" i="70"/>
  <c r="N31" i="70"/>
  <c r="O31" i="70"/>
  <c r="F26" i="66"/>
  <c r="F27" i="66"/>
  <c r="F29" i="66"/>
  <c r="F30" i="66"/>
  <c r="F53" i="66"/>
  <c r="F76" i="66"/>
  <c r="F77" i="66"/>
  <c r="F78" i="66"/>
  <c r="F79" i="66"/>
  <c r="F80" i="66"/>
  <c r="L76" i="66"/>
  <c r="N76" i="66"/>
  <c r="O76" i="66"/>
  <c r="L77" i="66"/>
  <c r="N77" i="66"/>
  <c r="O77" i="66"/>
  <c r="L78" i="66"/>
  <c r="N78" i="66"/>
  <c r="O78" i="66"/>
  <c r="L79" i="66"/>
  <c r="N79" i="66"/>
  <c r="O79" i="66"/>
  <c r="L80" i="66"/>
  <c r="N80" i="66"/>
  <c r="O80" i="66"/>
  <c r="L81" i="66"/>
  <c r="N81" i="66"/>
  <c r="O81" i="66"/>
  <c r="L82" i="66"/>
  <c r="N82" i="66"/>
  <c r="O82" i="66"/>
  <c r="L53" i="66"/>
  <c r="N53" i="66"/>
  <c r="O53" i="66"/>
  <c r="L26" i="66"/>
  <c r="L27" i="66"/>
  <c r="L29" i="66"/>
  <c r="L30" i="66"/>
  <c r="N30" i="66"/>
  <c r="O30" i="66"/>
  <c r="F88" i="86"/>
  <c r="F89" i="86"/>
  <c r="L88" i="86"/>
  <c r="N88" i="86"/>
  <c r="O88" i="86"/>
  <c r="L89" i="86"/>
  <c r="N89" i="86"/>
  <c r="O89" i="86"/>
  <c r="AD64" i="89"/>
  <c r="N64" i="89"/>
  <c r="AS31" i="89"/>
  <c r="AS9" i="89"/>
  <c r="AS31" i="88"/>
  <c r="AS9" i="88"/>
  <c r="AS53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48" i="70"/>
  <c r="J49" i="70"/>
  <c r="J50" i="70"/>
  <c r="J51" i="70"/>
  <c r="J52" i="70"/>
  <c r="J53" i="70"/>
  <c r="J54" i="70"/>
  <c r="N69" i="70"/>
  <c r="O69" i="70"/>
  <c r="N70" i="70"/>
  <c r="O70" i="70"/>
  <c r="N71" i="70"/>
  <c r="O71" i="70"/>
  <c r="N72" i="70"/>
  <c r="O72" i="70"/>
  <c r="N73" i="70"/>
  <c r="O73" i="70"/>
  <c r="N74" i="70"/>
  <c r="O74" i="70"/>
  <c r="O82" i="70"/>
  <c r="P82" i="70" s="1"/>
  <c r="L69" i="70"/>
  <c r="L70" i="70"/>
  <c r="L71" i="70"/>
  <c r="L72" i="70"/>
  <c r="L73" i="70"/>
  <c r="L74" i="70"/>
  <c r="L82" i="70"/>
  <c r="F69" i="70"/>
  <c r="F70" i="70"/>
  <c r="F71" i="70"/>
  <c r="F72" i="70"/>
  <c r="F73" i="70"/>
  <c r="F74" i="70"/>
  <c r="N50" i="70"/>
  <c r="O50" i="70"/>
  <c r="N51" i="70"/>
  <c r="O51" i="70"/>
  <c r="L50" i="70"/>
  <c r="F50" i="70"/>
  <c r="L18" i="70"/>
  <c r="L19" i="70"/>
  <c r="F18" i="70"/>
  <c r="N18" i="70"/>
  <c r="O18" i="70"/>
  <c r="N28" i="70"/>
  <c r="O28" i="70"/>
  <c r="N29" i="70"/>
  <c r="O29" i="70"/>
  <c r="L28" i="70"/>
  <c r="L29" i="70"/>
  <c r="F28" i="70"/>
  <c r="F29" i="70"/>
  <c r="N91" i="68"/>
  <c r="O91" i="68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47"/>
  <c r="O94" i="47"/>
  <c r="L94" i="47"/>
  <c r="F94" i="47"/>
  <c r="N94" i="36"/>
  <c r="O94" i="36"/>
  <c r="L94" i="36"/>
  <c r="F94" i="36"/>
  <c r="AS30" i="89"/>
  <c r="AS8" i="89"/>
  <c r="A19" i="89"/>
  <c r="AS52" i="88"/>
  <c r="AS30" i="88"/>
  <c r="AS8" i="88"/>
  <c r="N55" i="83"/>
  <c r="O55" i="83"/>
  <c r="N56" i="83"/>
  <c r="O56" i="83"/>
  <c r="L55" i="83"/>
  <c r="J59" i="83"/>
  <c r="K59" i="83"/>
  <c r="J60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P75" i="70" l="1"/>
  <c r="P91" i="68"/>
  <c r="P56" i="68"/>
  <c r="P77" i="66"/>
  <c r="P92" i="68"/>
  <c r="P76" i="66"/>
  <c r="P68" i="46"/>
  <c r="P94" i="36"/>
  <c r="P82" i="66"/>
  <c r="P81" i="66"/>
  <c r="P78" i="66"/>
  <c r="P69" i="46"/>
  <c r="P58" i="83"/>
  <c r="P31" i="70"/>
  <c r="P30" i="70"/>
  <c r="P80" i="66"/>
  <c r="P79" i="66"/>
  <c r="P53" i="66"/>
  <c r="P30" i="66"/>
  <c r="P22" i="66"/>
  <c r="P51" i="47"/>
  <c r="P54" i="81"/>
  <c r="P94" i="47"/>
  <c r="P52" i="66"/>
  <c r="P51" i="70"/>
  <c r="P89" i="86"/>
  <c r="P88" i="86"/>
  <c r="P72" i="70"/>
  <c r="P28" i="70"/>
  <c r="P71" i="70"/>
  <c r="P50" i="70"/>
  <c r="P69" i="70"/>
  <c r="P29" i="70"/>
  <c r="P94" i="68"/>
  <c r="P93" i="68"/>
  <c r="P72" i="66"/>
  <c r="P51" i="66"/>
  <c r="P53" i="48"/>
  <c r="P74" i="70"/>
  <c r="P70" i="70"/>
  <c r="P55" i="36"/>
  <c r="P53" i="81"/>
  <c r="P57" i="83"/>
  <c r="P24" i="66"/>
  <c r="P73" i="70"/>
  <c r="P23" i="66"/>
  <c r="P18" i="70"/>
  <c r="P56" i="83"/>
  <c r="P57" i="86"/>
  <c r="P56" i="36"/>
  <c r="P56" i="3"/>
  <c r="P55" i="83"/>
  <c r="AM63" i="88"/>
  <c r="O63" i="88"/>
  <c r="AE41" i="88"/>
  <c r="AE19" i="88"/>
  <c r="AK19" i="88"/>
  <c r="O19" i="88"/>
  <c r="Q5" i="2"/>
  <c r="M5" i="2"/>
  <c r="AT67" i="89"/>
  <c r="AC67" i="89"/>
  <c r="AB67" i="89"/>
  <c r="AA67" i="89"/>
  <c r="Z67" i="89"/>
  <c r="Y67" i="89"/>
  <c r="X67" i="89"/>
  <c r="W67" i="89"/>
  <c r="V67" i="89"/>
  <c r="U67" i="89"/>
  <c r="T67" i="89"/>
  <c r="S67" i="89"/>
  <c r="R67" i="89"/>
  <c r="N67" i="89"/>
  <c r="O67" i="89" s="1"/>
  <c r="M67" i="89"/>
  <c r="L67" i="89"/>
  <c r="K67" i="89"/>
  <c r="J67" i="89"/>
  <c r="I67" i="89"/>
  <c r="H67" i="89"/>
  <c r="G67" i="89"/>
  <c r="F67" i="89"/>
  <c r="E67" i="89"/>
  <c r="D67" i="89"/>
  <c r="C67" i="89"/>
  <c r="B67" i="89"/>
  <c r="AC66" i="89"/>
  <c r="AE66" i="89" s="1"/>
  <c r="AB66" i="89"/>
  <c r="AA66" i="89"/>
  <c r="Z66" i="89"/>
  <c r="Y66" i="89"/>
  <c r="X66" i="89"/>
  <c r="W66" i="89"/>
  <c r="V66" i="89"/>
  <c r="U66" i="89"/>
  <c r="T66" i="89"/>
  <c r="S66" i="89"/>
  <c r="R66" i="89"/>
  <c r="M66" i="89"/>
  <c r="O66" i="89" s="1"/>
  <c r="L66" i="89"/>
  <c r="K66" i="89"/>
  <c r="J66" i="89"/>
  <c r="I66" i="89"/>
  <c r="H66" i="89"/>
  <c r="G66" i="89"/>
  <c r="F66" i="89"/>
  <c r="E66" i="89"/>
  <c r="D66" i="89"/>
  <c r="C66" i="89"/>
  <c r="B66" i="89"/>
  <c r="AC65" i="89"/>
  <c r="AE65" i="89" s="1"/>
  <c r="AB65" i="89"/>
  <c r="AA65" i="89"/>
  <c r="Z65" i="89"/>
  <c r="Y65" i="89"/>
  <c r="X65" i="89"/>
  <c r="AM65" i="89" s="1"/>
  <c r="W65" i="89"/>
  <c r="V65" i="89"/>
  <c r="U65" i="89"/>
  <c r="T65" i="89"/>
  <c r="S65" i="89"/>
  <c r="R65" i="89"/>
  <c r="N65" i="89"/>
  <c r="M65" i="89"/>
  <c r="L65" i="89"/>
  <c r="K65" i="89"/>
  <c r="J65" i="89"/>
  <c r="I65" i="89"/>
  <c r="H65" i="89"/>
  <c r="G65" i="89"/>
  <c r="F65" i="89"/>
  <c r="E65" i="89"/>
  <c r="D65" i="89"/>
  <c r="C65" i="89"/>
  <c r="B65" i="89"/>
  <c r="AC64" i="89"/>
  <c r="AE64" i="89" s="1"/>
  <c r="AB64" i="89"/>
  <c r="AA64" i="89"/>
  <c r="Z64" i="89"/>
  <c r="Y64" i="89"/>
  <c r="X64" i="89"/>
  <c r="W64" i="89"/>
  <c r="V64" i="89"/>
  <c r="U64" i="89"/>
  <c r="T64" i="89"/>
  <c r="S64" i="89"/>
  <c r="R64" i="89"/>
  <c r="M64" i="89"/>
  <c r="O64" i="89" s="1"/>
  <c r="L64" i="89"/>
  <c r="K64" i="89"/>
  <c r="J64" i="89"/>
  <c r="I64" i="89"/>
  <c r="H64" i="89"/>
  <c r="G64" i="89"/>
  <c r="F64" i="89"/>
  <c r="E64" i="89"/>
  <c r="D64" i="89"/>
  <c r="C64" i="89"/>
  <c r="B64" i="89"/>
  <c r="AM63" i="89"/>
  <c r="AQ63" i="89"/>
  <c r="AP63" i="89"/>
  <c r="AO63" i="89"/>
  <c r="AN63" i="89"/>
  <c r="AL63" i="89"/>
  <c r="AK63" i="89"/>
  <c r="AJ63" i="89"/>
  <c r="AI63" i="89"/>
  <c r="AH63" i="89"/>
  <c r="AG63" i="89"/>
  <c r="O63" i="89"/>
  <c r="AQ62" i="89"/>
  <c r="AP62" i="89"/>
  <c r="AO62" i="89"/>
  <c r="AN62" i="89"/>
  <c r="AM62" i="89"/>
  <c r="AL62" i="89"/>
  <c r="AK62" i="89"/>
  <c r="AJ62" i="89"/>
  <c r="AI62" i="89"/>
  <c r="AH62" i="89"/>
  <c r="AG62" i="89"/>
  <c r="AE62" i="89"/>
  <c r="O62" i="89"/>
  <c r="AQ61" i="89"/>
  <c r="AP61" i="89"/>
  <c r="AO61" i="89"/>
  <c r="AN61" i="89"/>
  <c r="AM61" i="89"/>
  <c r="AL61" i="89"/>
  <c r="AK61" i="89"/>
  <c r="AJ61" i="89"/>
  <c r="AI61" i="89"/>
  <c r="AH61" i="89"/>
  <c r="AG61" i="89"/>
  <c r="AE61" i="89"/>
  <c r="O61" i="89"/>
  <c r="AQ60" i="89"/>
  <c r="AP60" i="89"/>
  <c r="AO60" i="89"/>
  <c r="AN60" i="89"/>
  <c r="AM60" i="89"/>
  <c r="AL60" i="89"/>
  <c r="AK60" i="89"/>
  <c r="AJ60" i="89"/>
  <c r="AI60" i="89"/>
  <c r="AH60" i="89"/>
  <c r="AG60" i="89"/>
  <c r="AE60" i="89"/>
  <c r="O60" i="89"/>
  <c r="AQ59" i="89"/>
  <c r="AP59" i="89"/>
  <c r="AO59" i="89"/>
  <c r="AN59" i="89"/>
  <c r="AM59" i="89"/>
  <c r="AL59" i="89"/>
  <c r="AK59" i="89"/>
  <c r="AJ59" i="89"/>
  <c r="AI59" i="89"/>
  <c r="AH59" i="89"/>
  <c r="AG59" i="89"/>
  <c r="AE59" i="89"/>
  <c r="O59" i="89"/>
  <c r="AT58" i="89"/>
  <c r="AQ58" i="89"/>
  <c r="AP58" i="89"/>
  <c r="AO58" i="89"/>
  <c r="AN58" i="89"/>
  <c r="AM58" i="89"/>
  <c r="AL58" i="89"/>
  <c r="AK58" i="89"/>
  <c r="AJ58" i="89"/>
  <c r="AI58" i="89"/>
  <c r="AH58" i="89"/>
  <c r="AG58" i="89"/>
  <c r="AE58" i="89"/>
  <c r="O58" i="89"/>
  <c r="AT57" i="89"/>
  <c r="AQ57" i="89"/>
  <c r="AP57" i="89"/>
  <c r="AO57" i="89"/>
  <c r="AN57" i="89"/>
  <c r="AM57" i="89"/>
  <c r="AL57" i="89"/>
  <c r="AK57" i="89"/>
  <c r="AJ57" i="89"/>
  <c r="AI57" i="89"/>
  <c r="AH57" i="89"/>
  <c r="AG57" i="89"/>
  <c r="AE57" i="89"/>
  <c r="O57" i="89"/>
  <c r="AT56" i="89"/>
  <c r="AQ56" i="89"/>
  <c r="AP56" i="89"/>
  <c r="AO56" i="89"/>
  <c r="AN56" i="89"/>
  <c r="AM56" i="89"/>
  <c r="AL56" i="89"/>
  <c r="AK56" i="89"/>
  <c r="AJ56" i="89"/>
  <c r="AI56" i="89"/>
  <c r="AH56" i="89"/>
  <c r="AG56" i="89"/>
  <c r="AE56" i="89"/>
  <c r="O56" i="89"/>
  <c r="AT55" i="89"/>
  <c r="AQ55" i="89"/>
  <c r="AP55" i="89"/>
  <c r="AO55" i="89"/>
  <c r="AN55" i="89"/>
  <c r="AM55" i="89"/>
  <c r="AL55" i="89"/>
  <c r="AK55" i="89"/>
  <c r="AJ55" i="89"/>
  <c r="AI55" i="89"/>
  <c r="AH55" i="89"/>
  <c r="AG55" i="89"/>
  <c r="AE55" i="89"/>
  <c r="O55" i="89"/>
  <c r="AT54" i="89"/>
  <c r="AQ54" i="89"/>
  <c r="AP54" i="89"/>
  <c r="AO54" i="89"/>
  <c r="AN54" i="89"/>
  <c r="AM54" i="89"/>
  <c r="AL54" i="89"/>
  <c r="AK54" i="89"/>
  <c r="AJ54" i="89"/>
  <c r="AI54" i="89"/>
  <c r="AH54" i="89"/>
  <c r="AG54" i="89"/>
  <c r="AE54" i="89"/>
  <c r="O54" i="89"/>
  <c r="AT53" i="89"/>
  <c r="AQ53" i="89"/>
  <c r="AP53" i="89"/>
  <c r="AO53" i="89"/>
  <c r="AN53" i="89"/>
  <c r="AM53" i="89"/>
  <c r="AL53" i="89"/>
  <c r="AK53" i="89"/>
  <c r="AJ53" i="89"/>
  <c r="AI53" i="89"/>
  <c r="AH53" i="89"/>
  <c r="AG53" i="89"/>
  <c r="AE53" i="89"/>
  <c r="O53" i="89"/>
  <c r="AT52" i="89"/>
  <c r="AQ52" i="89"/>
  <c r="AP52" i="89"/>
  <c r="AO52" i="89"/>
  <c r="AN52" i="89"/>
  <c r="AM52" i="89"/>
  <c r="AL52" i="89"/>
  <c r="AK52" i="89"/>
  <c r="AJ52" i="89"/>
  <c r="AI52" i="89"/>
  <c r="AH52" i="89"/>
  <c r="AG52" i="89"/>
  <c r="AE52" i="89"/>
  <c r="O52" i="89"/>
  <c r="AQ51" i="89"/>
  <c r="AP51" i="89"/>
  <c r="AO51" i="89"/>
  <c r="AN51" i="89"/>
  <c r="AM51" i="89"/>
  <c r="AL51" i="89"/>
  <c r="AK51" i="89"/>
  <c r="AJ51" i="89"/>
  <c r="AI51" i="89"/>
  <c r="AH51" i="89"/>
  <c r="AG51" i="89"/>
  <c r="AE51" i="89"/>
  <c r="O51" i="89"/>
  <c r="AT45" i="89"/>
  <c r="AD45" i="89"/>
  <c r="AE45" i="89" s="1"/>
  <c r="AC45" i="89"/>
  <c r="AB45" i="89"/>
  <c r="AA45" i="89"/>
  <c r="Z45" i="89"/>
  <c r="Y45" i="89"/>
  <c r="X45" i="89"/>
  <c r="W45" i="89"/>
  <c r="V45" i="89"/>
  <c r="U45" i="89"/>
  <c r="T45" i="89"/>
  <c r="S45" i="89"/>
  <c r="R45" i="89"/>
  <c r="N45" i="89"/>
  <c r="O45" i="89" s="1"/>
  <c r="M45" i="89"/>
  <c r="L45" i="89"/>
  <c r="K45" i="89"/>
  <c r="J45" i="89"/>
  <c r="I45" i="89"/>
  <c r="H45" i="89"/>
  <c r="G45" i="89"/>
  <c r="F45" i="89"/>
  <c r="E45" i="89"/>
  <c r="D45" i="89"/>
  <c r="C45" i="89"/>
  <c r="B45" i="89"/>
  <c r="AD44" i="89"/>
  <c r="AC44" i="89"/>
  <c r="AB44" i="89"/>
  <c r="AA44" i="89"/>
  <c r="Z44" i="89"/>
  <c r="Y44" i="89"/>
  <c r="X44" i="89"/>
  <c r="W44" i="89"/>
  <c r="V44" i="89"/>
  <c r="U44" i="89"/>
  <c r="T44" i="89"/>
  <c r="S44" i="89"/>
  <c r="R44" i="89"/>
  <c r="N44" i="89"/>
  <c r="O44" i="89" s="1"/>
  <c r="M44" i="89"/>
  <c r="L44" i="89"/>
  <c r="K44" i="89"/>
  <c r="J44" i="89"/>
  <c r="I44" i="89"/>
  <c r="H44" i="89"/>
  <c r="G44" i="89"/>
  <c r="F44" i="89"/>
  <c r="E44" i="89"/>
  <c r="D44" i="89"/>
  <c r="C44" i="89"/>
  <c r="B44" i="89"/>
  <c r="AD43" i="89"/>
  <c r="AC43" i="89"/>
  <c r="AB43" i="89"/>
  <c r="AA43" i="89"/>
  <c r="Z43" i="89"/>
  <c r="Y43" i="89"/>
  <c r="X43" i="89"/>
  <c r="W43" i="89"/>
  <c r="V43" i="89"/>
  <c r="U43" i="89"/>
  <c r="T43" i="89"/>
  <c r="S43" i="89"/>
  <c r="R43" i="89"/>
  <c r="N43" i="89"/>
  <c r="M43" i="89"/>
  <c r="L43" i="89"/>
  <c r="K43" i="89"/>
  <c r="J43" i="89"/>
  <c r="I43" i="89"/>
  <c r="H43" i="89"/>
  <c r="G43" i="89"/>
  <c r="F43" i="89"/>
  <c r="E43" i="89"/>
  <c r="D43" i="89"/>
  <c r="C43" i="89"/>
  <c r="B43" i="89"/>
  <c r="AD42" i="89"/>
  <c r="AC42" i="89"/>
  <c r="AB42" i="89"/>
  <c r="AA42" i="89"/>
  <c r="Z42" i="89"/>
  <c r="Y42" i="89"/>
  <c r="X42" i="89"/>
  <c r="W42" i="89"/>
  <c r="V42" i="89"/>
  <c r="U42" i="89"/>
  <c r="T42" i="89"/>
  <c r="S42" i="89"/>
  <c r="R42" i="89"/>
  <c r="N42" i="89"/>
  <c r="M42" i="89"/>
  <c r="L42" i="89"/>
  <c r="K42" i="89"/>
  <c r="J42" i="89"/>
  <c r="I42" i="89"/>
  <c r="H42" i="89"/>
  <c r="G42" i="89"/>
  <c r="F42" i="89"/>
  <c r="E42" i="89"/>
  <c r="D42" i="89"/>
  <c r="C42" i="89"/>
  <c r="B42" i="89"/>
  <c r="AO41" i="89"/>
  <c r="AG41" i="89"/>
  <c r="AE41" i="89"/>
  <c r="AS41" i="89"/>
  <c r="AQ41" i="89"/>
  <c r="AP41" i="89"/>
  <c r="AM41" i="89"/>
  <c r="AL41" i="89"/>
  <c r="AK41" i="89"/>
  <c r="AI41" i="89"/>
  <c r="AH41" i="89"/>
  <c r="O41" i="89"/>
  <c r="AR41" i="89"/>
  <c r="AN41" i="89"/>
  <c r="AJ41" i="89"/>
  <c r="AS40" i="89"/>
  <c r="AT40" i="89" s="1"/>
  <c r="AR40" i="89"/>
  <c r="AQ40" i="89"/>
  <c r="AP40" i="89"/>
  <c r="AO40" i="89"/>
  <c r="AN40" i="89"/>
  <c r="AM40" i="89"/>
  <c r="AL40" i="89"/>
  <c r="AK40" i="89"/>
  <c r="AJ40" i="89"/>
  <c r="AI40" i="89"/>
  <c r="AH40" i="89"/>
  <c r="AG40" i="89"/>
  <c r="AE40" i="89"/>
  <c r="O40" i="89"/>
  <c r="AR39" i="89"/>
  <c r="AQ39" i="89"/>
  <c r="AP39" i="89"/>
  <c r="AO39" i="89"/>
  <c r="AN39" i="89"/>
  <c r="AM39" i="89"/>
  <c r="AL39" i="89"/>
  <c r="AK39" i="89"/>
  <c r="AJ39" i="89"/>
  <c r="AI39" i="89"/>
  <c r="AH39" i="89"/>
  <c r="AG39" i="89"/>
  <c r="AE39" i="89"/>
  <c r="O39" i="89"/>
  <c r="AR38" i="89"/>
  <c r="AQ38" i="89"/>
  <c r="AP38" i="89"/>
  <c r="AO38" i="89"/>
  <c r="AN38" i="89"/>
  <c r="AM38" i="89"/>
  <c r="AL38" i="89"/>
  <c r="AK38" i="89"/>
  <c r="AJ38" i="89"/>
  <c r="AI38" i="89"/>
  <c r="AH38" i="89"/>
  <c r="AG38" i="89"/>
  <c r="AE38" i="89"/>
  <c r="O38" i="89"/>
  <c r="AR37" i="89"/>
  <c r="AQ37" i="89"/>
  <c r="AP37" i="89"/>
  <c r="AO37" i="89"/>
  <c r="AN37" i="89"/>
  <c r="AM37" i="89"/>
  <c r="AL37" i="89"/>
  <c r="AK37" i="89"/>
  <c r="AJ37" i="89"/>
  <c r="AI37" i="89"/>
  <c r="AH37" i="89"/>
  <c r="AG37" i="89"/>
  <c r="AE37" i="89"/>
  <c r="O37" i="89"/>
  <c r="AR36" i="89"/>
  <c r="AT36" i="89" s="1"/>
  <c r="AQ36" i="89"/>
  <c r="AP36" i="89"/>
  <c r="AO36" i="89"/>
  <c r="AN36" i="89"/>
  <c r="AM36" i="89"/>
  <c r="AL36" i="89"/>
  <c r="AK36" i="89"/>
  <c r="AJ36" i="89"/>
  <c r="AI36" i="89"/>
  <c r="AH36" i="89"/>
  <c r="AG36" i="89"/>
  <c r="AE36" i="89"/>
  <c r="O36" i="89"/>
  <c r="AR35" i="89"/>
  <c r="AT35" i="89" s="1"/>
  <c r="AQ35" i="89"/>
  <c r="AP35" i="89"/>
  <c r="AO35" i="89"/>
  <c r="AN35" i="89"/>
  <c r="AM35" i="89"/>
  <c r="AL35" i="89"/>
  <c r="AK35" i="89"/>
  <c r="AJ35" i="89"/>
  <c r="AI35" i="89"/>
  <c r="AH35" i="89"/>
  <c r="AG35" i="89"/>
  <c r="AE35" i="89"/>
  <c r="O35" i="89"/>
  <c r="AR34" i="89"/>
  <c r="AT34" i="89" s="1"/>
  <c r="AQ34" i="89"/>
  <c r="AP34" i="89"/>
  <c r="AO34" i="89"/>
  <c r="AN34" i="89"/>
  <c r="AM34" i="89"/>
  <c r="AL34" i="89"/>
  <c r="AK34" i="89"/>
  <c r="AJ34" i="89"/>
  <c r="AI34" i="89"/>
  <c r="AH34" i="89"/>
  <c r="AG34" i="89"/>
  <c r="AE34" i="89"/>
  <c r="O34" i="89"/>
  <c r="AR33" i="89"/>
  <c r="AT33" i="89" s="1"/>
  <c r="AQ33" i="89"/>
  <c r="AP33" i="89"/>
  <c r="AO33" i="89"/>
  <c r="AN33" i="89"/>
  <c r="AM33" i="89"/>
  <c r="AL33" i="89"/>
  <c r="AK33" i="89"/>
  <c r="AJ33" i="89"/>
  <c r="AI33" i="89"/>
  <c r="AH33" i="89"/>
  <c r="AG33" i="89"/>
  <c r="AE33" i="89"/>
  <c r="O33" i="89"/>
  <c r="AR32" i="89"/>
  <c r="AT32" i="89" s="1"/>
  <c r="AQ32" i="89"/>
  <c r="AP32" i="89"/>
  <c r="AO32" i="89"/>
  <c r="AN32" i="89"/>
  <c r="AM32" i="89"/>
  <c r="AL32" i="89"/>
  <c r="AK32" i="89"/>
  <c r="AJ32" i="89"/>
  <c r="AI32" i="89"/>
  <c r="AH32" i="89"/>
  <c r="AG32" i="89"/>
  <c r="AE32" i="89"/>
  <c r="O32" i="89"/>
  <c r="AR31" i="89"/>
  <c r="AT31" i="89" s="1"/>
  <c r="AQ31" i="89"/>
  <c r="AP31" i="89"/>
  <c r="AO31" i="89"/>
  <c r="AN31" i="89"/>
  <c r="AM31" i="89"/>
  <c r="AL31" i="89"/>
  <c r="AK31" i="89"/>
  <c r="AJ31" i="89"/>
  <c r="AI31" i="89"/>
  <c r="AH31" i="89"/>
  <c r="AG31" i="89"/>
  <c r="AE31" i="89"/>
  <c r="O31" i="89"/>
  <c r="AR30" i="89"/>
  <c r="AT30" i="89" s="1"/>
  <c r="AQ30" i="89"/>
  <c r="AP30" i="89"/>
  <c r="AO30" i="89"/>
  <c r="AN30" i="89"/>
  <c r="AM30" i="89"/>
  <c r="AL30" i="89"/>
  <c r="AK30" i="89"/>
  <c r="AJ30" i="89"/>
  <c r="AI30" i="89"/>
  <c r="AH30" i="89"/>
  <c r="AG30" i="89"/>
  <c r="AE30" i="89"/>
  <c r="O30" i="89"/>
  <c r="AS29" i="89"/>
  <c r="AR29" i="89"/>
  <c r="AQ29" i="89"/>
  <c r="AP29" i="89"/>
  <c r="AO29" i="89"/>
  <c r="AN29" i="89"/>
  <c r="AM29" i="89"/>
  <c r="AL29" i="89"/>
  <c r="AK29" i="89"/>
  <c r="AJ29" i="89"/>
  <c r="AI29" i="89"/>
  <c r="AH29" i="89"/>
  <c r="AG29" i="89"/>
  <c r="AE29" i="89"/>
  <c r="O29" i="89"/>
  <c r="O26" i="89"/>
  <c r="AE26" i="89" s="1"/>
  <c r="AT26" i="89" s="1"/>
  <c r="Q24" i="89"/>
  <c r="AT23" i="89"/>
  <c r="AD23" i="89"/>
  <c r="AE23" i="89" s="1"/>
  <c r="AC23" i="89"/>
  <c r="AB23" i="89"/>
  <c r="AA23" i="89"/>
  <c r="Z23" i="89"/>
  <c r="Y23" i="89"/>
  <c r="X23" i="89"/>
  <c r="W23" i="89"/>
  <c r="V23" i="89"/>
  <c r="U23" i="89"/>
  <c r="T23" i="89"/>
  <c r="S23" i="89"/>
  <c r="R23" i="89"/>
  <c r="M23" i="89"/>
  <c r="L23" i="89"/>
  <c r="K23" i="89"/>
  <c r="J23" i="89"/>
  <c r="I23" i="89"/>
  <c r="H23" i="89"/>
  <c r="G23" i="89"/>
  <c r="F23" i="89"/>
  <c r="E23" i="89"/>
  <c r="D23" i="89"/>
  <c r="C23" i="89"/>
  <c r="B23" i="89"/>
  <c r="AD22" i="89"/>
  <c r="AE22" i="89" s="1"/>
  <c r="AC22" i="89"/>
  <c r="AB22" i="89"/>
  <c r="AA22" i="89"/>
  <c r="Z22" i="89"/>
  <c r="Y22" i="89"/>
  <c r="X22" i="89"/>
  <c r="W22" i="89"/>
  <c r="V22" i="89"/>
  <c r="U22" i="89"/>
  <c r="T22" i="89"/>
  <c r="S22" i="89"/>
  <c r="R22" i="89"/>
  <c r="M22" i="89"/>
  <c r="L22" i="89"/>
  <c r="K22" i="89"/>
  <c r="J22" i="89"/>
  <c r="I22" i="89"/>
  <c r="AN22" i="89" s="1"/>
  <c r="H22" i="89"/>
  <c r="G22" i="89"/>
  <c r="F22" i="89"/>
  <c r="E22" i="89"/>
  <c r="D22" i="89"/>
  <c r="C22" i="89"/>
  <c r="B22" i="89"/>
  <c r="AD21" i="89"/>
  <c r="AC21" i="89"/>
  <c r="AB21" i="89"/>
  <c r="AA21" i="89"/>
  <c r="Z21" i="89"/>
  <c r="Y21" i="89"/>
  <c r="X21" i="89"/>
  <c r="W21" i="89"/>
  <c r="V21" i="89"/>
  <c r="U21" i="89"/>
  <c r="T21" i="89"/>
  <c r="S21" i="89"/>
  <c r="R21" i="89"/>
  <c r="M21" i="89"/>
  <c r="O21" i="89" s="1"/>
  <c r="L21" i="89"/>
  <c r="K21" i="89"/>
  <c r="J21" i="89"/>
  <c r="I21" i="89"/>
  <c r="H21" i="89"/>
  <c r="G21" i="89"/>
  <c r="F21" i="89"/>
  <c r="E21" i="89"/>
  <c r="D21" i="89"/>
  <c r="C21" i="89"/>
  <c r="B21" i="89"/>
  <c r="AD20" i="89"/>
  <c r="AC20" i="89"/>
  <c r="AB20" i="89"/>
  <c r="AA20" i="89"/>
  <c r="Z20" i="89"/>
  <c r="Y20" i="89"/>
  <c r="X20" i="89"/>
  <c r="W20" i="89"/>
  <c r="V20" i="89"/>
  <c r="U20" i="89"/>
  <c r="T20" i="89"/>
  <c r="S20" i="89"/>
  <c r="R20" i="89"/>
  <c r="M20" i="89"/>
  <c r="O20" i="89" s="1"/>
  <c r="L20" i="89"/>
  <c r="K20" i="89"/>
  <c r="J20" i="89"/>
  <c r="I20" i="89"/>
  <c r="H20" i="89"/>
  <c r="G20" i="89"/>
  <c r="F20" i="89"/>
  <c r="E20" i="89"/>
  <c r="D20" i="89"/>
  <c r="C20" i="89"/>
  <c r="B20" i="89"/>
  <c r="AP19" i="89"/>
  <c r="AH19" i="89"/>
  <c r="AE19" i="89"/>
  <c r="AR19" i="89"/>
  <c r="AQ19" i="89"/>
  <c r="AO19" i="89"/>
  <c r="AN19" i="89"/>
  <c r="AM19" i="89"/>
  <c r="AK19" i="89"/>
  <c r="AJ19" i="89"/>
  <c r="AI19" i="89"/>
  <c r="AG19" i="89"/>
  <c r="O19" i="89"/>
  <c r="AL19" i="89"/>
  <c r="A63" i="89"/>
  <c r="AR18" i="89"/>
  <c r="AQ18" i="89"/>
  <c r="AQ23" i="89" s="1"/>
  <c r="AP18" i="89"/>
  <c r="AO18" i="89"/>
  <c r="AN18" i="89"/>
  <c r="AN23" i="89" s="1"/>
  <c r="AM18" i="89"/>
  <c r="AL18" i="89"/>
  <c r="AK18" i="89"/>
  <c r="AJ18" i="89"/>
  <c r="AI18" i="89"/>
  <c r="AI23" i="89" s="1"/>
  <c r="AH18" i="89"/>
  <c r="AG18" i="89"/>
  <c r="AE18" i="89"/>
  <c r="O18" i="89"/>
  <c r="AR17" i="89"/>
  <c r="AQ17" i="89"/>
  <c r="AP17" i="89"/>
  <c r="AO17" i="89"/>
  <c r="AN17" i="89"/>
  <c r="AM17" i="89"/>
  <c r="AL17" i="89"/>
  <c r="AK17" i="89"/>
  <c r="AJ17" i="89"/>
  <c r="AI17" i="89"/>
  <c r="AH17" i="89"/>
  <c r="AG17" i="89"/>
  <c r="AE17" i="89"/>
  <c r="O17" i="89"/>
  <c r="AR16" i="89"/>
  <c r="AQ16" i="89"/>
  <c r="AP16" i="89"/>
  <c r="AO16" i="89"/>
  <c r="AN16" i="89"/>
  <c r="AM16" i="89"/>
  <c r="AL16" i="89"/>
  <c r="AK16" i="89"/>
  <c r="AJ16" i="89"/>
  <c r="AI16" i="89"/>
  <c r="AH16" i="89"/>
  <c r="AG16" i="89"/>
  <c r="AE16" i="89"/>
  <c r="O16" i="89"/>
  <c r="AR15" i="89"/>
  <c r="AQ15" i="89"/>
  <c r="AP15" i="89"/>
  <c r="AO15" i="89"/>
  <c r="AN15" i="89"/>
  <c r="AM15" i="89"/>
  <c r="AL15" i="89"/>
  <c r="AK15" i="89"/>
  <c r="AJ15" i="89"/>
  <c r="AI15" i="89"/>
  <c r="AH15" i="89"/>
  <c r="AG15" i="89"/>
  <c r="AE15" i="89"/>
  <c r="O15" i="89"/>
  <c r="AR14" i="89"/>
  <c r="AQ14" i="89"/>
  <c r="AP14" i="89"/>
  <c r="AO14" i="89"/>
  <c r="AN14" i="89"/>
  <c r="AM14" i="89"/>
  <c r="AL14" i="89"/>
  <c r="AK14" i="89"/>
  <c r="AJ14" i="89"/>
  <c r="AI14" i="89"/>
  <c r="AH14" i="89"/>
  <c r="AG14" i="89"/>
  <c r="AE14" i="89"/>
  <c r="O14" i="89"/>
  <c r="AR13" i="89"/>
  <c r="AT13" i="89" s="1"/>
  <c r="AQ13" i="89"/>
  <c r="AP13" i="89"/>
  <c r="AO13" i="89"/>
  <c r="AN13" i="89"/>
  <c r="AM13" i="89"/>
  <c r="AL13" i="89"/>
  <c r="AK13" i="89"/>
  <c r="AJ13" i="89"/>
  <c r="AI13" i="89"/>
  <c r="AH13" i="89"/>
  <c r="AG13" i="89"/>
  <c r="AE13" i="89"/>
  <c r="O13" i="89"/>
  <c r="AR12" i="89"/>
  <c r="AT12" i="89" s="1"/>
  <c r="AQ12" i="89"/>
  <c r="AP12" i="89"/>
  <c r="AO12" i="89"/>
  <c r="AN12" i="89"/>
  <c r="AM12" i="89"/>
  <c r="AL12" i="89"/>
  <c r="AK12" i="89"/>
  <c r="AJ12" i="89"/>
  <c r="AI12" i="89"/>
  <c r="AH12" i="89"/>
  <c r="AG12" i="89"/>
  <c r="AE12" i="89"/>
  <c r="O12" i="89"/>
  <c r="AR11" i="89"/>
  <c r="AT11" i="89" s="1"/>
  <c r="AQ11" i="89"/>
  <c r="AP11" i="89"/>
  <c r="AO11" i="89"/>
  <c r="AN11" i="89"/>
  <c r="AM11" i="89"/>
  <c r="AL11" i="89"/>
  <c r="AK11" i="89"/>
  <c r="AJ11" i="89"/>
  <c r="AI11" i="89"/>
  <c r="AH11" i="89"/>
  <c r="AG11" i="89"/>
  <c r="AE11" i="89"/>
  <c r="O11" i="89"/>
  <c r="AR10" i="89"/>
  <c r="AT10" i="89" s="1"/>
  <c r="AQ10" i="89"/>
  <c r="AP10" i="89"/>
  <c r="AO10" i="89"/>
  <c r="AN10" i="89"/>
  <c r="AM10" i="89"/>
  <c r="AL10" i="89"/>
  <c r="AK10" i="89"/>
  <c r="AJ10" i="89"/>
  <c r="AI10" i="89"/>
  <c r="AH10" i="89"/>
  <c r="AG10" i="89"/>
  <c r="AE10" i="89"/>
  <c r="O10" i="89"/>
  <c r="AR9" i="89"/>
  <c r="AT9" i="89" s="1"/>
  <c r="AQ9" i="89"/>
  <c r="AP9" i="89"/>
  <c r="AO9" i="89"/>
  <c r="AN9" i="89"/>
  <c r="AM9" i="89"/>
  <c r="AL9" i="89"/>
  <c r="AK9" i="89"/>
  <c r="AJ9" i="89"/>
  <c r="AI9" i="89"/>
  <c r="AH9" i="89"/>
  <c r="AG9" i="89"/>
  <c r="AE9" i="89"/>
  <c r="O9" i="89"/>
  <c r="AR8" i="89"/>
  <c r="AT8" i="89" s="1"/>
  <c r="AQ8" i="89"/>
  <c r="AP8" i="89"/>
  <c r="AO8" i="89"/>
  <c r="AN8" i="89"/>
  <c r="AM8" i="89"/>
  <c r="AL8" i="89"/>
  <c r="AK8" i="89"/>
  <c r="AJ8" i="89"/>
  <c r="AI8" i="89"/>
  <c r="AH8" i="89"/>
  <c r="AG8" i="89"/>
  <c r="AE8" i="89"/>
  <c r="O8" i="89"/>
  <c r="AS7" i="89"/>
  <c r="AR7" i="89"/>
  <c r="AQ7" i="89"/>
  <c r="AP7" i="89"/>
  <c r="AO7" i="89"/>
  <c r="AN7" i="89"/>
  <c r="AM7" i="89"/>
  <c r="AL7" i="89"/>
  <c r="AK7" i="89"/>
  <c r="AJ7" i="89"/>
  <c r="AI7" i="89"/>
  <c r="AH7" i="89"/>
  <c r="AG7" i="89"/>
  <c r="AE7" i="89"/>
  <c r="O7" i="89"/>
  <c r="AT67" i="88"/>
  <c r="AD67" i="88"/>
  <c r="AE67" i="88" s="1"/>
  <c r="AC67" i="88"/>
  <c r="AB67" i="88"/>
  <c r="AA67" i="88"/>
  <c r="Z67" i="88"/>
  <c r="Y67" i="88"/>
  <c r="X67" i="88"/>
  <c r="W67" i="88"/>
  <c r="V67" i="88"/>
  <c r="U67" i="88"/>
  <c r="T67" i="88"/>
  <c r="S67" i="88"/>
  <c r="R67" i="88"/>
  <c r="O67" i="88"/>
  <c r="L67" i="88"/>
  <c r="K67" i="88"/>
  <c r="J67" i="88"/>
  <c r="I67" i="88"/>
  <c r="H67" i="88"/>
  <c r="G67" i="88"/>
  <c r="F67" i="88"/>
  <c r="E67" i="88"/>
  <c r="D67" i="88"/>
  <c r="C67" i="88"/>
  <c r="B67" i="88"/>
  <c r="AD66" i="88"/>
  <c r="AC66" i="88"/>
  <c r="AB66" i="88"/>
  <c r="AA66" i="88"/>
  <c r="Z66" i="88"/>
  <c r="Y66" i="88"/>
  <c r="X66" i="88"/>
  <c r="W66" i="88"/>
  <c r="V66" i="88"/>
  <c r="U66" i="88"/>
  <c r="T66" i="88"/>
  <c r="S66" i="88"/>
  <c r="R66" i="88"/>
  <c r="M66" i="88"/>
  <c r="L66" i="88"/>
  <c r="K66" i="88"/>
  <c r="J66" i="88"/>
  <c r="I66" i="88"/>
  <c r="H66" i="88"/>
  <c r="G66" i="88"/>
  <c r="F66" i="88"/>
  <c r="E66" i="88"/>
  <c r="D66" i="88"/>
  <c r="C66" i="88"/>
  <c r="B66" i="88"/>
  <c r="AD65" i="88"/>
  <c r="AC65" i="88"/>
  <c r="AB65" i="88"/>
  <c r="AA65" i="88"/>
  <c r="Z65" i="88"/>
  <c r="Y65" i="88"/>
  <c r="X65" i="88"/>
  <c r="W65" i="88"/>
  <c r="V65" i="88"/>
  <c r="U65" i="88"/>
  <c r="T65" i="88"/>
  <c r="S65" i="88"/>
  <c r="R65" i="88"/>
  <c r="M65" i="88"/>
  <c r="O65" i="88" s="1"/>
  <c r="L65" i="88"/>
  <c r="K65" i="88"/>
  <c r="J65" i="88"/>
  <c r="I65" i="88"/>
  <c r="H65" i="88"/>
  <c r="G65" i="88"/>
  <c r="F65" i="88"/>
  <c r="E65" i="88"/>
  <c r="D65" i="88"/>
  <c r="C65" i="88"/>
  <c r="B65" i="88"/>
  <c r="AD64" i="88"/>
  <c r="AC64" i="88"/>
  <c r="AB64" i="88"/>
  <c r="AA64" i="88"/>
  <c r="Z64" i="88"/>
  <c r="Y64" i="88"/>
  <c r="X64" i="88"/>
  <c r="W64" i="88"/>
  <c r="V64" i="88"/>
  <c r="U64" i="88"/>
  <c r="T64" i="88"/>
  <c r="S64" i="88"/>
  <c r="R64" i="88"/>
  <c r="M64" i="88"/>
  <c r="O64" i="88" s="1"/>
  <c r="L64" i="88"/>
  <c r="K64" i="88"/>
  <c r="J64" i="88"/>
  <c r="I64" i="88"/>
  <c r="H64" i="88"/>
  <c r="G64" i="88"/>
  <c r="F64" i="88"/>
  <c r="E64" i="88"/>
  <c r="D64" i="88"/>
  <c r="C64" i="88"/>
  <c r="B64" i="88"/>
  <c r="AS63" i="88"/>
  <c r="AP63" i="88"/>
  <c r="AK63" i="88"/>
  <c r="AH63" i="88"/>
  <c r="AE63" i="88"/>
  <c r="AQ63" i="88"/>
  <c r="AN63" i="88"/>
  <c r="AL63" i="88"/>
  <c r="AJ63" i="88"/>
  <c r="AI63" i="88"/>
  <c r="AG63" i="88"/>
  <c r="A63" i="88"/>
  <c r="AS62" i="88"/>
  <c r="AT62" i="88" s="1"/>
  <c r="AR62" i="88"/>
  <c r="AQ62" i="88"/>
  <c r="AP62" i="88"/>
  <c r="AO62" i="88"/>
  <c r="AN62" i="88"/>
  <c r="AM62" i="88"/>
  <c r="AL62" i="88"/>
  <c r="AK62" i="88"/>
  <c r="AJ62" i="88"/>
  <c r="AI62" i="88"/>
  <c r="AH62" i="88"/>
  <c r="AG62" i="88"/>
  <c r="AE62" i="88"/>
  <c r="O62" i="88"/>
  <c r="AS61" i="88"/>
  <c r="AT61" i="88" s="1"/>
  <c r="AR61" i="88"/>
  <c r="AQ61" i="88"/>
  <c r="AP61" i="88"/>
  <c r="AO61" i="88"/>
  <c r="AN61" i="88"/>
  <c r="AM61" i="88"/>
  <c r="AL61" i="88"/>
  <c r="AK61" i="88"/>
  <c r="AJ61" i="88"/>
  <c r="AI61" i="88"/>
  <c r="AH61" i="88"/>
  <c r="AG61" i="88"/>
  <c r="AE61" i="88"/>
  <c r="O61" i="88"/>
  <c r="AR60" i="88"/>
  <c r="AQ60" i="88"/>
  <c r="AP60" i="88"/>
  <c r="AO60" i="88"/>
  <c r="AN60" i="88"/>
  <c r="AM60" i="88"/>
  <c r="AL60" i="88"/>
  <c r="AK60" i="88"/>
  <c r="AJ60" i="88"/>
  <c r="AI60" i="88"/>
  <c r="AH60" i="88"/>
  <c r="AG60" i="88"/>
  <c r="AE60" i="88"/>
  <c r="O60" i="88"/>
  <c r="AR59" i="88"/>
  <c r="AQ59" i="88"/>
  <c r="AP59" i="88"/>
  <c r="AO59" i="88"/>
  <c r="AN59" i="88"/>
  <c r="AM59" i="88"/>
  <c r="AL59" i="88"/>
  <c r="AK59" i="88"/>
  <c r="AJ59" i="88"/>
  <c r="AI59" i="88"/>
  <c r="AH59" i="88"/>
  <c r="AG59" i="88"/>
  <c r="AE59" i="88"/>
  <c r="O59" i="88"/>
  <c r="AR58" i="88"/>
  <c r="AT58" i="88" s="1"/>
  <c r="AQ58" i="88"/>
  <c r="AP58" i="88"/>
  <c r="AO58" i="88"/>
  <c r="AN58" i="88"/>
  <c r="AM58" i="88"/>
  <c r="AL58" i="88"/>
  <c r="AK58" i="88"/>
  <c r="AJ58" i="88"/>
  <c r="AI58" i="88"/>
  <c r="AH58" i="88"/>
  <c r="AG58" i="88"/>
  <c r="AE58" i="88"/>
  <c r="O58" i="88"/>
  <c r="AR57" i="88"/>
  <c r="AT57" i="88" s="1"/>
  <c r="AQ57" i="88"/>
  <c r="AP57" i="88"/>
  <c r="AO57" i="88"/>
  <c r="AN57" i="88"/>
  <c r="AM57" i="88"/>
  <c r="AL57" i="88"/>
  <c r="AK57" i="88"/>
  <c r="AJ57" i="88"/>
  <c r="AI57" i="88"/>
  <c r="AH57" i="88"/>
  <c r="AG57" i="88"/>
  <c r="AE57" i="88"/>
  <c r="O57" i="88"/>
  <c r="AR56" i="88"/>
  <c r="AT56" i="88" s="1"/>
  <c r="AQ56" i="88"/>
  <c r="AP56" i="88"/>
  <c r="AO56" i="88"/>
  <c r="AN56" i="88"/>
  <c r="AM56" i="88"/>
  <c r="AL56" i="88"/>
  <c r="AK56" i="88"/>
  <c r="AJ56" i="88"/>
  <c r="AI56" i="88"/>
  <c r="AH56" i="88"/>
  <c r="AG56" i="88"/>
  <c r="AE56" i="88"/>
  <c r="O56" i="88"/>
  <c r="AR55" i="88"/>
  <c r="AT55" i="88" s="1"/>
  <c r="AQ55" i="88"/>
  <c r="AP55" i="88"/>
  <c r="AO55" i="88"/>
  <c r="AN55" i="88"/>
  <c r="AM55" i="88"/>
  <c r="AL55" i="88"/>
  <c r="AK55" i="88"/>
  <c r="AJ55" i="88"/>
  <c r="AI55" i="88"/>
  <c r="AH55" i="88"/>
  <c r="AG55" i="88"/>
  <c r="AE55" i="88"/>
  <c r="O55" i="88"/>
  <c r="AR54" i="88"/>
  <c r="AT54" i="88" s="1"/>
  <c r="AQ54" i="88"/>
  <c r="AP54" i="88"/>
  <c r="AO54" i="88"/>
  <c r="AN54" i="88"/>
  <c r="AM54" i="88"/>
  <c r="AL54" i="88"/>
  <c r="AK54" i="88"/>
  <c r="AJ54" i="88"/>
  <c r="AI54" i="88"/>
  <c r="AH54" i="88"/>
  <c r="AG54" i="88"/>
  <c r="AE54" i="88"/>
  <c r="O54" i="88"/>
  <c r="AR53" i="88"/>
  <c r="AT53" i="88" s="1"/>
  <c r="AQ53" i="88"/>
  <c r="AP53" i="88"/>
  <c r="AO53" i="88"/>
  <c r="AN53" i="88"/>
  <c r="AM53" i="88"/>
  <c r="AL53" i="88"/>
  <c r="AK53" i="88"/>
  <c r="AJ53" i="88"/>
  <c r="AI53" i="88"/>
  <c r="AH53" i="88"/>
  <c r="AG53" i="88"/>
  <c r="AE53" i="88"/>
  <c r="O53" i="88"/>
  <c r="AR52" i="88"/>
  <c r="AT52" i="88" s="1"/>
  <c r="AQ52" i="88"/>
  <c r="AP52" i="88"/>
  <c r="AO52" i="88"/>
  <c r="AN52" i="88"/>
  <c r="AM52" i="88"/>
  <c r="AL52" i="88"/>
  <c r="AK52" i="88"/>
  <c r="AJ52" i="88"/>
  <c r="AI52" i="88"/>
  <c r="AH52" i="88"/>
  <c r="AG52" i="88"/>
  <c r="AE52" i="88"/>
  <c r="O52" i="88"/>
  <c r="AS51" i="88"/>
  <c r="AR51" i="88"/>
  <c r="AQ51" i="88"/>
  <c r="AP51" i="88"/>
  <c r="AO51" i="88"/>
  <c r="AN51" i="88"/>
  <c r="AM51" i="88"/>
  <c r="AL51" i="88"/>
  <c r="AK51" i="88"/>
  <c r="AJ51" i="88"/>
  <c r="AI51" i="88"/>
  <c r="AH51" i="88"/>
  <c r="AG51" i="88"/>
  <c r="AE51" i="88"/>
  <c r="O51" i="88"/>
  <c r="AT48" i="88"/>
  <c r="AE45" i="88"/>
  <c r="AB45" i="88"/>
  <c r="AA45" i="88"/>
  <c r="Z45" i="88"/>
  <c r="Y45" i="88"/>
  <c r="X45" i="88"/>
  <c r="W45" i="88"/>
  <c r="V45" i="88"/>
  <c r="U45" i="88"/>
  <c r="T45" i="88"/>
  <c r="S45" i="88"/>
  <c r="R45" i="88"/>
  <c r="O45" i="88"/>
  <c r="L45" i="88"/>
  <c r="K45" i="88"/>
  <c r="J45" i="88"/>
  <c r="I45" i="88"/>
  <c r="H45" i="88"/>
  <c r="G45" i="88"/>
  <c r="F45" i="88"/>
  <c r="E45" i="88"/>
  <c r="D45" i="88"/>
  <c r="C45" i="88"/>
  <c r="B45" i="88"/>
  <c r="AE44" i="88"/>
  <c r="AB44" i="88"/>
  <c r="AA44" i="88"/>
  <c r="Z44" i="88"/>
  <c r="Y44" i="88"/>
  <c r="X44" i="88"/>
  <c r="W44" i="88"/>
  <c r="V44" i="88"/>
  <c r="U44" i="88"/>
  <c r="T44" i="88"/>
  <c r="S44" i="88"/>
  <c r="R44" i="88"/>
  <c r="O44" i="88"/>
  <c r="L44" i="88"/>
  <c r="K44" i="88"/>
  <c r="J44" i="88"/>
  <c r="I44" i="88"/>
  <c r="H44" i="88"/>
  <c r="G44" i="88"/>
  <c r="F44" i="88"/>
  <c r="E44" i="88"/>
  <c r="D44" i="88"/>
  <c r="C44" i="88"/>
  <c r="B44" i="88"/>
  <c r="AE43" i="88"/>
  <c r="AC43" i="88"/>
  <c r="AB43" i="88"/>
  <c r="AA43" i="88"/>
  <c r="Z43" i="88"/>
  <c r="Y43" i="88"/>
  <c r="X43" i="88"/>
  <c r="W43" i="88"/>
  <c r="V43" i="88"/>
  <c r="U43" i="88"/>
  <c r="T43" i="88"/>
  <c r="S43" i="88"/>
  <c r="R43" i="88"/>
  <c r="M43" i="88"/>
  <c r="O43" i="88" s="1"/>
  <c r="L43" i="88"/>
  <c r="AQ43" i="88" s="1"/>
  <c r="K43" i="88"/>
  <c r="J43" i="88"/>
  <c r="I43" i="88"/>
  <c r="H43" i="88"/>
  <c r="G43" i="88"/>
  <c r="F43" i="88"/>
  <c r="E43" i="88"/>
  <c r="D43" i="88"/>
  <c r="AI43" i="88" s="1"/>
  <c r="C43" i="88"/>
  <c r="B43" i="88"/>
  <c r="AC42" i="88"/>
  <c r="AE42" i="88" s="1"/>
  <c r="AB42" i="88"/>
  <c r="AA42" i="88"/>
  <c r="Z42" i="88"/>
  <c r="Y42" i="88"/>
  <c r="X42" i="88"/>
  <c r="W42" i="88"/>
  <c r="V42" i="88"/>
  <c r="U42" i="88"/>
  <c r="T42" i="88"/>
  <c r="S42" i="88"/>
  <c r="R42" i="88"/>
  <c r="M42" i="88"/>
  <c r="L42" i="88"/>
  <c r="K42" i="88"/>
  <c r="J42" i="88"/>
  <c r="I42" i="88"/>
  <c r="H42" i="88"/>
  <c r="G42" i="88"/>
  <c r="F42" i="88"/>
  <c r="E42" i="88"/>
  <c r="D42" i="88"/>
  <c r="C42" i="88"/>
  <c r="B42" i="88"/>
  <c r="AP41" i="88"/>
  <c r="AH41" i="88"/>
  <c r="AR41" i="88"/>
  <c r="AQ41" i="88"/>
  <c r="AJ41" i="88"/>
  <c r="AI41" i="88"/>
  <c r="AG41" i="88"/>
  <c r="AM41" i="88"/>
  <c r="AL41" i="88"/>
  <c r="A41" i="88"/>
  <c r="AR40" i="88"/>
  <c r="AQ40" i="88"/>
  <c r="AP40" i="88"/>
  <c r="AO40" i="88"/>
  <c r="AN40" i="88"/>
  <c r="AM40" i="88"/>
  <c r="AL40" i="88"/>
  <c r="AK40" i="88"/>
  <c r="AJ40" i="88"/>
  <c r="AI40" i="88"/>
  <c r="AH40" i="88"/>
  <c r="AG40" i="88"/>
  <c r="AE40" i="88"/>
  <c r="O40" i="88"/>
  <c r="AR39" i="88"/>
  <c r="AQ39" i="88"/>
  <c r="AP39" i="88"/>
  <c r="AO39" i="88"/>
  <c r="AN39" i="88"/>
  <c r="AM39" i="88"/>
  <c r="AL39" i="88"/>
  <c r="AK39" i="88"/>
  <c r="AJ39" i="88"/>
  <c r="AI39" i="88"/>
  <c r="AH39" i="88"/>
  <c r="AG39" i="88"/>
  <c r="AE39" i="88"/>
  <c r="O39" i="88"/>
  <c r="AR38" i="88"/>
  <c r="AQ38" i="88"/>
  <c r="AP38" i="88"/>
  <c r="AO38" i="88"/>
  <c r="AN38" i="88"/>
  <c r="AM38" i="88"/>
  <c r="AL38" i="88"/>
  <c r="AK38" i="88"/>
  <c r="AJ38" i="88"/>
  <c r="AI38" i="88"/>
  <c r="AH38" i="88"/>
  <c r="AG38" i="88"/>
  <c r="AE38" i="88"/>
  <c r="O38" i="88"/>
  <c r="AR37" i="88"/>
  <c r="AT37" i="88" s="1"/>
  <c r="AQ37" i="88"/>
  <c r="AP37" i="88"/>
  <c r="AO37" i="88"/>
  <c r="AN37" i="88"/>
  <c r="AM37" i="88"/>
  <c r="AL37" i="88"/>
  <c r="AK37" i="88"/>
  <c r="AJ37" i="88"/>
  <c r="AI37" i="88"/>
  <c r="AH37" i="88"/>
  <c r="AG37" i="88"/>
  <c r="AE37" i="88"/>
  <c r="O37" i="88"/>
  <c r="AR36" i="88"/>
  <c r="AT36" i="88" s="1"/>
  <c r="AQ36" i="88"/>
  <c r="AP36" i="88"/>
  <c r="AO36" i="88"/>
  <c r="AN36" i="88"/>
  <c r="AM36" i="88"/>
  <c r="AL36" i="88"/>
  <c r="AK36" i="88"/>
  <c r="AJ36" i="88"/>
  <c r="AI36" i="88"/>
  <c r="AH36" i="88"/>
  <c r="AG36" i="88"/>
  <c r="AE36" i="88"/>
  <c r="O36" i="88"/>
  <c r="AR35" i="88"/>
  <c r="AT35" i="88" s="1"/>
  <c r="AQ35" i="88"/>
  <c r="AP35" i="88"/>
  <c r="AO35" i="88"/>
  <c r="AN35" i="88"/>
  <c r="AM35" i="88"/>
  <c r="AL35" i="88"/>
  <c r="AK35" i="88"/>
  <c r="AJ35" i="88"/>
  <c r="AI35" i="88"/>
  <c r="AH35" i="88"/>
  <c r="AG35" i="88"/>
  <c r="AE35" i="88"/>
  <c r="O35" i="88"/>
  <c r="AR34" i="88"/>
  <c r="AT34" i="88" s="1"/>
  <c r="AQ34" i="88"/>
  <c r="AP34" i="88"/>
  <c r="AO34" i="88"/>
  <c r="AN34" i="88"/>
  <c r="AM34" i="88"/>
  <c r="AL34" i="88"/>
  <c r="AK34" i="88"/>
  <c r="AJ34" i="88"/>
  <c r="AI34" i="88"/>
  <c r="AH34" i="88"/>
  <c r="AG34" i="88"/>
  <c r="AE34" i="88"/>
  <c r="O34" i="88"/>
  <c r="AR33" i="88"/>
  <c r="AT33" i="88" s="1"/>
  <c r="AQ33" i="88"/>
  <c r="AP33" i="88"/>
  <c r="AO33" i="88"/>
  <c r="AN33" i="88"/>
  <c r="AM33" i="88"/>
  <c r="AL33" i="88"/>
  <c r="AK33" i="88"/>
  <c r="AJ33" i="88"/>
  <c r="AI33" i="88"/>
  <c r="AH33" i="88"/>
  <c r="AG33" i="88"/>
  <c r="AE33" i="88"/>
  <c r="O33" i="88"/>
  <c r="AR32" i="88"/>
  <c r="AT32" i="88" s="1"/>
  <c r="AQ32" i="88"/>
  <c r="AP32" i="88"/>
  <c r="AO32" i="88"/>
  <c r="AN32" i="88"/>
  <c r="AM32" i="88"/>
  <c r="AL32" i="88"/>
  <c r="AK32" i="88"/>
  <c r="AJ32" i="88"/>
  <c r="AI32" i="88"/>
  <c r="AH32" i="88"/>
  <c r="AG32" i="88"/>
  <c r="AE32" i="88"/>
  <c r="O32" i="88"/>
  <c r="AR31" i="88"/>
  <c r="AT31" i="88" s="1"/>
  <c r="AQ31" i="88"/>
  <c r="AP31" i="88"/>
  <c r="AO31" i="88"/>
  <c r="AN31" i="88"/>
  <c r="AM31" i="88"/>
  <c r="AL31" i="88"/>
  <c r="AK31" i="88"/>
  <c r="AJ31" i="88"/>
  <c r="AI31" i="88"/>
  <c r="AH31" i="88"/>
  <c r="AG31" i="88"/>
  <c r="AE31" i="88"/>
  <c r="O31" i="88"/>
  <c r="AR30" i="88"/>
  <c r="AT30" i="88" s="1"/>
  <c r="AQ30" i="88"/>
  <c r="AP30" i="88"/>
  <c r="AO30" i="88"/>
  <c r="AN30" i="88"/>
  <c r="AM30" i="88"/>
  <c r="AL30" i="88"/>
  <c r="AK30" i="88"/>
  <c r="AJ30" i="88"/>
  <c r="AI30" i="88"/>
  <c r="AH30" i="88"/>
  <c r="AG30" i="88"/>
  <c r="AE30" i="88"/>
  <c r="O30" i="88"/>
  <c r="AS29" i="88"/>
  <c r="AR29" i="88"/>
  <c r="AQ29" i="88"/>
  <c r="AP29" i="88"/>
  <c r="AO29" i="88"/>
  <c r="AN29" i="88"/>
  <c r="AM29" i="88"/>
  <c r="AL29" i="88"/>
  <c r="AK29" i="88"/>
  <c r="AJ29" i="88"/>
  <c r="AI29" i="88"/>
  <c r="AH29" i="88"/>
  <c r="AG29" i="88"/>
  <c r="AE29" i="88"/>
  <c r="O29" i="88"/>
  <c r="AT26" i="88"/>
  <c r="AT23" i="88"/>
  <c r="AD23" i="88"/>
  <c r="AE23" i="88" s="1"/>
  <c r="AC23" i="88"/>
  <c r="AB23" i="88"/>
  <c r="AA23" i="88"/>
  <c r="Z23" i="88"/>
  <c r="Y23" i="88"/>
  <c r="X23" i="88"/>
  <c r="W23" i="88"/>
  <c r="V23" i="88"/>
  <c r="U23" i="88"/>
  <c r="T23" i="88"/>
  <c r="S23" i="88"/>
  <c r="R23" i="88"/>
  <c r="N23" i="88"/>
  <c r="O23" i="88" s="1"/>
  <c r="M23" i="88"/>
  <c r="L23" i="88"/>
  <c r="K23" i="88"/>
  <c r="J23" i="88"/>
  <c r="I23" i="88"/>
  <c r="H23" i="88"/>
  <c r="G23" i="88"/>
  <c r="F23" i="88"/>
  <c r="E23" i="88"/>
  <c r="D23" i="88"/>
  <c r="C23" i="88"/>
  <c r="B23" i="88"/>
  <c r="AD22" i="88"/>
  <c r="AC22" i="88"/>
  <c r="AB22" i="88"/>
  <c r="AA22" i="88"/>
  <c r="Z22" i="88"/>
  <c r="Y22" i="88"/>
  <c r="X22" i="88"/>
  <c r="W22" i="88"/>
  <c r="V22" i="88"/>
  <c r="U22" i="88"/>
  <c r="T22" i="88"/>
  <c r="S22" i="88"/>
  <c r="R22" i="88"/>
  <c r="N22" i="88"/>
  <c r="M22" i="88"/>
  <c r="L22" i="88"/>
  <c r="K22" i="88"/>
  <c r="J22" i="88"/>
  <c r="I22" i="88"/>
  <c r="H22" i="88"/>
  <c r="G22" i="88"/>
  <c r="F22" i="88"/>
  <c r="E22" i="88"/>
  <c r="D22" i="88"/>
  <c r="C22" i="88"/>
  <c r="B22" i="88"/>
  <c r="AD21" i="88"/>
  <c r="AC21" i="88"/>
  <c r="AB21" i="88"/>
  <c r="AA21" i="88"/>
  <c r="Z21" i="88"/>
  <c r="Y21" i="88"/>
  <c r="X21" i="88"/>
  <c r="W21" i="88"/>
  <c r="V21" i="88"/>
  <c r="U21" i="88"/>
  <c r="T21" i="88"/>
  <c r="S21" i="88"/>
  <c r="R21" i="88"/>
  <c r="N21" i="88"/>
  <c r="M21" i="88"/>
  <c r="L21" i="88"/>
  <c r="K21" i="88"/>
  <c r="J21" i="88"/>
  <c r="I21" i="88"/>
  <c r="H21" i="88"/>
  <c r="G21" i="88"/>
  <c r="F21" i="88"/>
  <c r="E21" i="88"/>
  <c r="D21" i="88"/>
  <c r="C21" i="88"/>
  <c r="B21" i="88"/>
  <c r="AD20" i="88"/>
  <c r="AC20" i="88"/>
  <c r="AB20" i="88"/>
  <c r="AA20" i="88"/>
  <c r="Z20" i="88"/>
  <c r="Y20" i="88"/>
  <c r="X20" i="88"/>
  <c r="W20" i="88"/>
  <c r="V20" i="88"/>
  <c r="U20" i="88"/>
  <c r="T20" i="88"/>
  <c r="S20" i="88"/>
  <c r="R20" i="88"/>
  <c r="N20" i="88"/>
  <c r="M20" i="88"/>
  <c r="L20" i="88"/>
  <c r="K20" i="88"/>
  <c r="J20" i="88"/>
  <c r="I20" i="88"/>
  <c r="H20" i="88"/>
  <c r="G20" i="88"/>
  <c r="F20" i="88"/>
  <c r="E20" i="88"/>
  <c r="D20" i="88"/>
  <c r="C20" i="88"/>
  <c r="B20" i="88"/>
  <c r="AQ19" i="88"/>
  <c r="AP19" i="88"/>
  <c r="AI19" i="88"/>
  <c r="AH19" i="88"/>
  <c r="AR19" i="88"/>
  <c r="AO19" i="88"/>
  <c r="AN19" i="88"/>
  <c r="AJ19" i="88"/>
  <c r="AR18" i="88"/>
  <c r="AQ18" i="88"/>
  <c r="AP18" i="88"/>
  <c r="AO18" i="88"/>
  <c r="AN18" i="88"/>
  <c r="AM18" i="88"/>
  <c r="AL18" i="88"/>
  <c r="AK18" i="88"/>
  <c r="AJ18" i="88"/>
  <c r="AI18" i="88"/>
  <c r="AH18" i="88"/>
  <c r="AG18" i="88"/>
  <c r="AE18" i="88"/>
  <c r="O18" i="88"/>
  <c r="AR17" i="88"/>
  <c r="AQ17" i="88"/>
  <c r="AP17" i="88"/>
  <c r="AO17" i="88"/>
  <c r="AN17" i="88"/>
  <c r="AM17" i="88"/>
  <c r="AL17" i="88"/>
  <c r="AK17" i="88"/>
  <c r="AJ17" i="88"/>
  <c r="AI17" i="88"/>
  <c r="AH17" i="88"/>
  <c r="AG17" i="88"/>
  <c r="AE17" i="88"/>
  <c r="O17" i="88"/>
  <c r="AR16" i="88"/>
  <c r="AQ16" i="88"/>
  <c r="AP16" i="88"/>
  <c r="AO16" i="88"/>
  <c r="AN16" i="88"/>
  <c r="AM16" i="88"/>
  <c r="AL16" i="88"/>
  <c r="AK16" i="88"/>
  <c r="AJ16" i="88"/>
  <c r="AI16" i="88"/>
  <c r="AH16" i="88"/>
  <c r="AG16" i="88"/>
  <c r="AE16" i="88"/>
  <c r="O16" i="88"/>
  <c r="AR15" i="88"/>
  <c r="AT15" i="88" s="1"/>
  <c r="AQ15" i="88"/>
  <c r="AP15" i="88"/>
  <c r="AO15" i="88"/>
  <c r="AN15" i="88"/>
  <c r="AM15" i="88"/>
  <c r="AL15" i="88"/>
  <c r="AK15" i="88"/>
  <c r="AJ15" i="88"/>
  <c r="AI15" i="88"/>
  <c r="AH15" i="88"/>
  <c r="AG15" i="88"/>
  <c r="AE15" i="88"/>
  <c r="O15" i="88"/>
  <c r="AR14" i="88"/>
  <c r="AT14" i="88" s="1"/>
  <c r="AQ14" i="88"/>
  <c r="AP14" i="88"/>
  <c r="AO14" i="88"/>
  <c r="AN14" i="88"/>
  <c r="AM14" i="88"/>
  <c r="AL14" i="88"/>
  <c r="AK14" i="88"/>
  <c r="AJ14" i="88"/>
  <c r="AI14" i="88"/>
  <c r="AH14" i="88"/>
  <c r="AG14" i="88"/>
  <c r="AE14" i="88"/>
  <c r="O14" i="88"/>
  <c r="AR13" i="88"/>
  <c r="AT13" i="88" s="1"/>
  <c r="AQ13" i="88"/>
  <c r="AP13" i="88"/>
  <c r="AO13" i="88"/>
  <c r="AN13" i="88"/>
  <c r="AM13" i="88"/>
  <c r="AL13" i="88"/>
  <c r="AK13" i="88"/>
  <c r="AJ13" i="88"/>
  <c r="AI13" i="88"/>
  <c r="AH13" i="88"/>
  <c r="AG13" i="88"/>
  <c r="AE13" i="88"/>
  <c r="O13" i="88"/>
  <c r="AR12" i="88"/>
  <c r="AT12" i="88" s="1"/>
  <c r="AQ12" i="88"/>
  <c r="AP12" i="88"/>
  <c r="AO12" i="88"/>
  <c r="AN12" i="88"/>
  <c r="AM12" i="88"/>
  <c r="AL12" i="88"/>
  <c r="AK12" i="88"/>
  <c r="AJ12" i="88"/>
  <c r="AI12" i="88"/>
  <c r="AH12" i="88"/>
  <c r="AG12" i="88"/>
  <c r="AE12" i="88"/>
  <c r="O12" i="88"/>
  <c r="AR11" i="88"/>
  <c r="AT11" i="88" s="1"/>
  <c r="AQ11" i="88"/>
  <c r="AP11" i="88"/>
  <c r="AO11" i="88"/>
  <c r="AN11" i="88"/>
  <c r="AM11" i="88"/>
  <c r="AL11" i="88"/>
  <c r="AK11" i="88"/>
  <c r="AJ11" i="88"/>
  <c r="AI11" i="88"/>
  <c r="AH11" i="88"/>
  <c r="AG11" i="88"/>
  <c r="AE11" i="88"/>
  <c r="O11" i="88"/>
  <c r="AR10" i="88"/>
  <c r="AT10" i="88" s="1"/>
  <c r="AQ10" i="88"/>
  <c r="AP10" i="88"/>
  <c r="AO10" i="88"/>
  <c r="AN10" i="88"/>
  <c r="AM10" i="88"/>
  <c r="AL10" i="88"/>
  <c r="AK10" i="88"/>
  <c r="AJ10" i="88"/>
  <c r="AI10" i="88"/>
  <c r="AH10" i="88"/>
  <c r="AG10" i="88"/>
  <c r="AE10" i="88"/>
  <c r="O10" i="88"/>
  <c r="AR9" i="88"/>
  <c r="AT9" i="88" s="1"/>
  <c r="AQ9" i="88"/>
  <c r="AP9" i="88"/>
  <c r="AO9" i="88"/>
  <c r="AN9" i="88"/>
  <c r="AM9" i="88"/>
  <c r="AL9" i="88"/>
  <c r="AK9" i="88"/>
  <c r="AJ9" i="88"/>
  <c r="AI9" i="88"/>
  <c r="AH9" i="88"/>
  <c r="AG9" i="88"/>
  <c r="AE9" i="88"/>
  <c r="O9" i="88"/>
  <c r="AR8" i="88"/>
  <c r="AT8" i="88" s="1"/>
  <c r="AQ8" i="88"/>
  <c r="AP8" i="88"/>
  <c r="AO8" i="88"/>
  <c r="AN8" i="88"/>
  <c r="AM8" i="88"/>
  <c r="AL8" i="88"/>
  <c r="AK8" i="88"/>
  <c r="AJ8" i="88"/>
  <c r="AI8" i="88"/>
  <c r="AH8" i="88"/>
  <c r="AG8" i="88"/>
  <c r="AE8" i="88"/>
  <c r="O8" i="88"/>
  <c r="AS7" i="88"/>
  <c r="AR7" i="88"/>
  <c r="AQ7" i="88"/>
  <c r="AP7" i="88"/>
  <c r="AO7" i="88"/>
  <c r="AN7" i="88"/>
  <c r="AM7" i="88"/>
  <c r="AL7" i="88"/>
  <c r="AK7" i="88"/>
  <c r="AJ7" i="88"/>
  <c r="AI7" i="88"/>
  <c r="AH7" i="88"/>
  <c r="AG7" i="88"/>
  <c r="AE7" i="88"/>
  <c r="O7" i="88"/>
  <c r="S34" i="87"/>
  <c r="R34" i="87"/>
  <c r="F34" i="87"/>
  <c r="E34" i="87"/>
  <c r="D34" i="87"/>
  <c r="C34" i="87"/>
  <c r="B34" i="87"/>
  <c r="U32" i="87"/>
  <c r="T32" i="87"/>
  <c r="S32" i="87"/>
  <c r="R32" i="87"/>
  <c r="P32" i="87"/>
  <c r="O32" i="87"/>
  <c r="N32" i="87"/>
  <c r="M32" i="87"/>
  <c r="L32" i="87"/>
  <c r="K32" i="87"/>
  <c r="J32" i="87"/>
  <c r="I32" i="87"/>
  <c r="H32" i="87"/>
  <c r="G32" i="87"/>
  <c r="F32" i="87"/>
  <c r="E32" i="87"/>
  <c r="D32" i="87"/>
  <c r="C32" i="87"/>
  <c r="B32" i="87"/>
  <c r="U31" i="87"/>
  <c r="S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U29" i="87"/>
  <c r="S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U26" i="87"/>
  <c r="T26" i="87"/>
  <c r="S26" i="87"/>
  <c r="R26" i="87"/>
  <c r="Q26" i="87"/>
  <c r="U23" i="87"/>
  <c r="T23" i="87"/>
  <c r="S23" i="87"/>
  <c r="R23" i="87"/>
  <c r="F23" i="87"/>
  <c r="E23" i="87"/>
  <c r="D23" i="87"/>
  <c r="C23" i="87"/>
  <c r="B23" i="87"/>
  <c r="U21" i="87"/>
  <c r="T21" i="87"/>
  <c r="S21" i="87"/>
  <c r="R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U20" i="87"/>
  <c r="S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J19" i="87"/>
  <c r="AJ18" i="87"/>
  <c r="U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J17" i="87"/>
  <c r="AJ16" i="87"/>
  <c r="AJ15" i="87"/>
  <c r="U15" i="87"/>
  <c r="T15" i="87"/>
  <c r="S15" i="87"/>
  <c r="R15" i="87"/>
  <c r="Q15" i="87"/>
  <c r="AJ14" i="87"/>
  <c r="R14" i="87"/>
  <c r="R25" i="87" s="1"/>
  <c r="AJ13" i="87"/>
  <c r="AJ12" i="87"/>
  <c r="U12" i="87"/>
  <c r="T12" i="87"/>
  <c r="S12" i="87"/>
  <c r="R12" i="87"/>
  <c r="F12" i="87"/>
  <c r="E12" i="87"/>
  <c r="D12" i="87"/>
  <c r="C12" i="87"/>
  <c r="B12" i="87"/>
  <c r="AJ11" i="87"/>
  <c r="AJ10" i="87"/>
  <c r="U10" i="87"/>
  <c r="T10" i="87"/>
  <c r="S10" i="87"/>
  <c r="R10" i="87"/>
  <c r="P10" i="87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J9" i="87"/>
  <c r="U9" i="87"/>
  <c r="S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J8" i="87"/>
  <c r="U7" i="87"/>
  <c r="S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E44" i="89" l="1"/>
  <c r="AE66" i="88"/>
  <c r="AS20" i="88"/>
  <c r="AM65" i="88"/>
  <c r="AE22" i="88"/>
  <c r="AS22" i="88"/>
  <c r="AS21" i="88"/>
  <c r="O22" i="88"/>
  <c r="E33" i="87"/>
  <c r="M33" i="87"/>
  <c r="P11" i="87"/>
  <c r="AK42" i="88"/>
  <c r="AL66" i="88"/>
  <c r="AJ20" i="89"/>
  <c r="AL43" i="89"/>
  <c r="AE43" i="89"/>
  <c r="O22" i="89"/>
  <c r="AE21" i="88"/>
  <c r="O43" i="89"/>
  <c r="AE65" i="88"/>
  <c r="O21" i="88"/>
  <c r="O65" i="89"/>
  <c r="AE21" i="89"/>
  <c r="AI20" i="88"/>
  <c r="AL42" i="89"/>
  <c r="AH44" i="89"/>
  <c r="AP44" i="89"/>
  <c r="AI22" i="88"/>
  <c r="AQ22" i="88"/>
  <c r="AG23" i="89"/>
  <c r="AI42" i="89"/>
  <c r="AQ42" i="89"/>
  <c r="AM44" i="89"/>
  <c r="AH66" i="89"/>
  <c r="AP66" i="89"/>
  <c r="AG67" i="89"/>
  <c r="AO67" i="89"/>
  <c r="AK64" i="88"/>
  <c r="AN67" i="89"/>
  <c r="AN42" i="88"/>
  <c r="AG23" i="88"/>
  <c r="AI64" i="88"/>
  <c r="AQ64" i="88"/>
  <c r="AH65" i="88"/>
  <c r="AP65" i="88"/>
  <c r="AN67" i="88"/>
  <c r="AG20" i="88"/>
  <c r="AO20" i="88"/>
  <c r="G33" i="87"/>
  <c r="O33" i="87"/>
  <c r="AN23" i="88"/>
  <c r="AO42" i="88"/>
  <c r="AQ45" i="88"/>
  <c r="O42" i="89"/>
  <c r="D11" i="87"/>
  <c r="J22" i="87"/>
  <c r="AK20" i="88"/>
  <c r="AN20" i="88"/>
  <c r="AQ21" i="88"/>
  <c r="AJ44" i="88"/>
  <c r="AO66" i="88"/>
  <c r="AE20" i="89"/>
  <c r="AM42" i="89"/>
  <c r="AL66" i="89"/>
  <c r="AK23" i="89"/>
  <c r="AL20" i="89"/>
  <c r="AJ64" i="89"/>
  <c r="AE64" i="88"/>
  <c r="AJ65" i="88"/>
  <c r="AL67" i="88"/>
  <c r="AG67" i="88"/>
  <c r="AO67" i="88"/>
  <c r="AL21" i="89"/>
  <c r="AJ22" i="89"/>
  <c r="AH23" i="89"/>
  <c r="AI45" i="89"/>
  <c r="AQ45" i="89"/>
  <c r="AG65" i="89"/>
  <c r="AO65" i="89"/>
  <c r="AI66" i="89"/>
  <c r="AQ66" i="89"/>
  <c r="AH67" i="89"/>
  <c r="AP67" i="89"/>
  <c r="AH44" i="88"/>
  <c r="AP44" i="88"/>
  <c r="AH64" i="88"/>
  <c r="AP64" i="88"/>
  <c r="AL64" i="88"/>
  <c r="AK65" i="88"/>
  <c r="AJ66" i="88"/>
  <c r="AH42" i="89"/>
  <c r="AP42" i="89"/>
  <c r="AL44" i="89"/>
  <c r="AK22" i="88"/>
  <c r="AI23" i="88"/>
  <c r="AQ23" i="88"/>
  <c r="AI44" i="88"/>
  <c r="AQ44" i="88"/>
  <c r="AJ21" i="89"/>
  <c r="AN21" i="89"/>
  <c r="AT51" i="89"/>
  <c r="AE42" i="89"/>
  <c r="AR64" i="89"/>
  <c r="AT64" i="89" s="1"/>
  <c r="K22" i="87"/>
  <c r="AI21" i="88"/>
  <c r="AN22" i="88"/>
  <c r="C11" i="87"/>
  <c r="L11" i="87"/>
  <c r="H33" i="87"/>
  <c r="P33" i="87"/>
  <c r="AM20" i="88"/>
  <c r="AJ21" i="88"/>
  <c r="AL44" i="88"/>
  <c r="AI45" i="88"/>
  <c r="AL45" i="88"/>
  <c r="AJ64" i="88"/>
  <c r="AH66" i="88"/>
  <c r="AJ23" i="89"/>
  <c r="AK20" i="89"/>
  <c r="AN43" i="89"/>
  <c r="AK67" i="89"/>
  <c r="O11" i="87"/>
  <c r="D22" i="87"/>
  <c r="L22" i="87"/>
  <c r="C33" i="87"/>
  <c r="K33" i="87"/>
  <c r="AH20" i="88"/>
  <c r="AJ22" i="88"/>
  <c r="AH23" i="88"/>
  <c r="AP23" i="88"/>
  <c r="AH42" i="88"/>
  <c r="AP42" i="88"/>
  <c r="AG45" i="88"/>
  <c r="AO45" i="88"/>
  <c r="AG66" i="88"/>
  <c r="AK66" i="88"/>
  <c r="AH67" i="88"/>
  <c r="AP67" i="88"/>
  <c r="AM23" i="89"/>
  <c r="AK22" i="89"/>
  <c r="AM45" i="89"/>
  <c r="AL64" i="89"/>
  <c r="AJ66" i="89"/>
  <c r="C22" i="87"/>
  <c r="AL23" i="89"/>
  <c r="AQ20" i="88"/>
  <c r="AN21" i="88"/>
  <c r="AI42" i="88"/>
  <c r="AQ42" i="88"/>
  <c r="AN43" i="88"/>
  <c r="AM45" i="88"/>
  <c r="AH45" i="88"/>
  <c r="AP45" i="88"/>
  <c r="AI67" i="88"/>
  <c r="AQ67" i="88"/>
  <c r="AL22" i="89"/>
  <c r="AI65" i="89"/>
  <c r="AQ65" i="89"/>
  <c r="AL65" i="89"/>
  <c r="AK66" i="89"/>
  <c r="H11" i="87"/>
  <c r="F22" i="87"/>
  <c r="N22" i="87"/>
  <c r="AJ20" i="88"/>
  <c r="AG21" i="88"/>
  <c r="AO21" i="88"/>
  <c r="AL22" i="88"/>
  <c r="AG42" i="88"/>
  <c r="AN45" i="88"/>
  <c r="AG64" i="88"/>
  <c r="AO64" i="88"/>
  <c r="AN65" i="88"/>
  <c r="AM66" i="88"/>
  <c r="AO23" i="89"/>
  <c r="AH20" i="89"/>
  <c r="AP20" i="89"/>
  <c r="AG21" i="89"/>
  <c r="AO21" i="89"/>
  <c r="AH43" i="89"/>
  <c r="AP43" i="89"/>
  <c r="AL45" i="89"/>
  <c r="AJ65" i="89"/>
  <c r="H22" i="87"/>
  <c r="AM22" i="88"/>
  <c r="AH43" i="88"/>
  <c r="AP43" i="88"/>
  <c r="AJ45" i="88"/>
  <c r="AP23" i="89"/>
  <c r="AJ44" i="89"/>
  <c r="J33" i="87"/>
  <c r="AL23" i="88"/>
  <c r="AL42" i="88"/>
  <c r="AN44" i="88"/>
  <c r="AM43" i="89"/>
  <c r="AK44" i="89"/>
  <c r="AM67" i="89"/>
  <c r="AT7" i="89"/>
  <c r="O42" i="88"/>
  <c r="AE20" i="88"/>
  <c r="O20" i="88"/>
  <c r="AR65" i="88"/>
  <c r="S33" i="87"/>
  <c r="E11" i="87"/>
  <c r="M11" i="87"/>
  <c r="I33" i="87"/>
  <c r="AH21" i="88"/>
  <c r="AP21" i="88"/>
  <c r="AM23" i="88"/>
  <c r="AM43" i="88"/>
  <c r="F11" i="87"/>
  <c r="N11" i="87"/>
  <c r="G11" i="87"/>
  <c r="I22" i="87"/>
  <c r="F33" i="87"/>
  <c r="N33" i="87"/>
  <c r="AP20" i="88"/>
  <c r="AK23" i="88"/>
  <c r="AK43" i="88"/>
  <c r="AM44" i="88"/>
  <c r="AG44" i="88"/>
  <c r="AO44" i="88"/>
  <c r="AR45" i="88"/>
  <c r="AM64" i="88"/>
  <c r="AI65" i="88"/>
  <c r="AQ65" i="88"/>
  <c r="AN66" i="88"/>
  <c r="AH21" i="89"/>
  <c r="AP21" i="89"/>
  <c r="AJ42" i="89"/>
  <c r="AG43" i="89"/>
  <c r="AO43" i="89"/>
  <c r="AI44" i="89"/>
  <c r="AQ44" i="89"/>
  <c r="AN64" i="89"/>
  <c r="AR22" i="88"/>
  <c r="AO23" i="88"/>
  <c r="AJ42" i="88"/>
  <c r="AR42" i="88"/>
  <c r="AT42" i="88" s="1"/>
  <c r="AM42" i="88"/>
  <c r="AL43" i="88"/>
  <c r="AG43" i="88"/>
  <c r="AO43" i="88"/>
  <c r="AK45" i="88"/>
  <c r="AN64" i="88"/>
  <c r="AJ67" i="88"/>
  <c r="AM20" i="89"/>
  <c r="AI21" i="89"/>
  <c r="AQ21" i="89"/>
  <c r="AM22" i="89"/>
  <c r="AK42" i="89"/>
  <c r="AJ45" i="89"/>
  <c r="AN65" i="89"/>
  <c r="AI67" i="89"/>
  <c r="AQ67" i="89"/>
  <c r="AP66" i="88"/>
  <c r="AK67" i="88"/>
  <c r="AN20" i="89"/>
  <c r="AN44" i="89"/>
  <c r="AH45" i="89"/>
  <c r="AP45" i="89"/>
  <c r="AK45" i="89"/>
  <c r="AH64" i="89"/>
  <c r="AP64" i="89"/>
  <c r="AJ67" i="89"/>
  <c r="AK41" i="88"/>
  <c r="I11" i="87"/>
  <c r="AL21" i="88"/>
  <c r="AG22" i="88"/>
  <c r="AO22" i="88"/>
  <c r="AR44" i="88"/>
  <c r="AL65" i="88"/>
  <c r="AI66" i="88"/>
  <c r="AQ66" i="88"/>
  <c r="AG20" i="89"/>
  <c r="AO20" i="89"/>
  <c r="AK21" i="89"/>
  <c r="AG22" i="89"/>
  <c r="AO22" i="89"/>
  <c r="AJ43" i="89"/>
  <c r="AG44" i="89"/>
  <c r="AO44" i="89"/>
  <c r="AM64" i="89"/>
  <c r="AI64" i="89"/>
  <c r="AQ64" i="89"/>
  <c r="AH65" i="89"/>
  <c r="AP65" i="89"/>
  <c r="AM66" i="89"/>
  <c r="J10" i="87"/>
  <c r="J11" i="87" s="1"/>
  <c r="E22" i="87"/>
  <c r="M22" i="87"/>
  <c r="AL20" i="88"/>
  <c r="AM21" i="88"/>
  <c r="AH22" i="88"/>
  <c r="AP22" i="88"/>
  <c r="AJ23" i="88"/>
  <c r="AJ43" i="88"/>
  <c r="AK44" i="88"/>
  <c r="AM67" i="88"/>
  <c r="AH22" i="89"/>
  <c r="AP22" i="89"/>
  <c r="AN42" i="89"/>
  <c r="AK43" i="89"/>
  <c r="AN66" i="89"/>
  <c r="AL67" i="89"/>
  <c r="AK21" i="88"/>
  <c r="AI20" i="89"/>
  <c r="AQ20" i="89"/>
  <c r="AM21" i="89"/>
  <c r="AI22" i="89"/>
  <c r="AQ22" i="89"/>
  <c r="AG42" i="89"/>
  <c r="AO42" i="89"/>
  <c r="AI43" i="89"/>
  <c r="AQ43" i="89"/>
  <c r="AN45" i="89"/>
  <c r="O48" i="89"/>
  <c r="AE48" i="89" s="1"/>
  <c r="AT48" i="89" s="1"/>
  <c r="AG64" i="89"/>
  <c r="AO64" i="89"/>
  <c r="AK64" i="89"/>
  <c r="AG66" i="89"/>
  <c r="AO66" i="89"/>
  <c r="AG65" i="88"/>
  <c r="AO65" i="88"/>
  <c r="AG45" i="89"/>
  <c r="AO45" i="89"/>
  <c r="AK65" i="89"/>
  <c r="U33" i="87"/>
  <c r="P22" i="87"/>
  <c r="AR42" i="89"/>
  <c r="AT29" i="89"/>
  <c r="AR44" i="89"/>
  <c r="AR22" i="89"/>
  <c r="AR21" i="89"/>
  <c r="AT21" i="89" s="1"/>
  <c r="AR23" i="89"/>
  <c r="AR65" i="89"/>
  <c r="AT65" i="89" s="1"/>
  <c r="AR66" i="89"/>
  <c r="AR67" i="89"/>
  <c r="AT63" i="89"/>
  <c r="AR43" i="89"/>
  <c r="AR45" i="89"/>
  <c r="AR20" i="89"/>
  <c r="AR63" i="88"/>
  <c r="AT63" i="88" s="1"/>
  <c r="AT51" i="88"/>
  <c r="AS41" i="88"/>
  <c r="AT41" i="88" s="1"/>
  <c r="AT29" i="88"/>
  <c r="AS19" i="88"/>
  <c r="AT19" i="88" s="1"/>
  <c r="AT7" i="88"/>
  <c r="AR67" i="88"/>
  <c r="AR64" i="88"/>
  <c r="AR66" i="88"/>
  <c r="AO63" i="88"/>
  <c r="AR43" i="88"/>
  <c r="AT43" i="88" s="1"/>
  <c r="O41" i="88"/>
  <c r="AN41" i="88"/>
  <c r="AO41" i="88"/>
  <c r="AM19" i="88"/>
  <c r="AR23" i="88"/>
  <c r="AR20" i="88"/>
  <c r="AR21" i="88"/>
  <c r="AL19" i="88"/>
  <c r="AG19" i="88"/>
  <c r="S22" i="87"/>
  <c r="U22" i="87"/>
  <c r="U11" i="87"/>
  <c r="S11" i="87"/>
  <c r="AT41" i="89"/>
  <c r="AE63" i="89"/>
  <c r="AS19" i="89"/>
  <c r="AT19" i="89" s="1"/>
  <c r="A41" i="89"/>
  <c r="D33" i="87"/>
  <c r="L33" i="87"/>
  <c r="G22" i="87"/>
  <c r="O22" i="87"/>
  <c r="J7" i="87"/>
  <c r="AT22" i="88" l="1"/>
  <c r="AT43" i="89"/>
  <c r="AT65" i="88"/>
  <c r="AT21" i="88"/>
  <c r="AT64" i="88"/>
  <c r="AT20" i="89"/>
  <c r="AT42" i="89"/>
  <c r="K11" i="87"/>
  <c r="AT20" i="88"/>
  <c r="L55" i="70"/>
  <c r="F55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2" i="70"/>
  <c r="O52" i="70"/>
  <c r="L52" i="70"/>
  <c r="F52" i="70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P52" i="70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L51" i="70" l="1"/>
  <c r="F51" i="70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87" i="86"/>
  <c r="O87" i="86"/>
  <c r="N90" i="86"/>
  <c r="O90" i="86"/>
  <c r="N91" i="86"/>
  <c r="O91" i="86"/>
  <c r="L87" i="86"/>
  <c r="L90" i="86"/>
  <c r="F87" i="86"/>
  <c r="F90" i="8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27" i="68" l="1"/>
  <c r="P90" i="86"/>
  <c r="P55" i="3"/>
  <c r="P94" i="3"/>
  <c r="P56" i="81"/>
  <c r="P58" i="86"/>
  <c r="P59" i="47"/>
  <c r="P53" i="36"/>
  <c r="P77" i="68"/>
  <c r="P78" i="68"/>
  <c r="P57" i="47"/>
  <c r="P87" i="86"/>
  <c r="P93" i="3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92" i="86"/>
  <c r="L92" i="86"/>
  <c r="N92" i="86"/>
  <c r="O92" i="86"/>
  <c r="B61" i="86"/>
  <c r="C61" i="86"/>
  <c r="F54" i="3"/>
  <c r="N54" i="3"/>
  <c r="O54" i="3"/>
  <c r="L54" i="3"/>
  <c r="F92" i="83"/>
  <c r="N92" i="83"/>
  <c r="O92" i="83"/>
  <c r="L92" i="83"/>
  <c r="N49" i="70"/>
  <c r="O49" i="70"/>
  <c r="L49" i="70"/>
  <c r="F49" i="70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N84" i="86"/>
  <c r="O84" i="86"/>
  <c r="N85" i="86"/>
  <c r="O85" i="86"/>
  <c r="L84" i="86"/>
  <c r="F84" i="86"/>
  <c r="F52" i="3"/>
  <c r="N52" i="3"/>
  <c r="O52" i="3"/>
  <c r="L52" i="3"/>
  <c r="C7" i="2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92" i="86"/>
  <c r="P75" i="83"/>
  <c r="P88" i="68"/>
  <c r="P84" i="68"/>
  <c r="P70" i="66"/>
  <c r="P19" i="66"/>
  <c r="P21" i="66"/>
  <c r="P87" i="68"/>
  <c r="P89" i="68"/>
  <c r="P85" i="68"/>
  <c r="P71" i="66"/>
  <c r="P60" i="48"/>
  <c r="P31" i="48"/>
  <c r="P84" i="86"/>
  <c r="P54" i="3"/>
  <c r="P18" i="66"/>
  <c r="P85" i="86"/>
  <c r="P52" i="3"/>
  <c r="P49" i="70"/>
  <c r="P90" i="68"/>
  <c r="P86" i="68"/>
  <c r="P69" i="66"/>
  <c r="P68" i="66"/>
  <c r="P16" i="66"/>
  <c r="P17" i="66"/>
  <c r="P92" i="83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5" i="66"/>
  <c r="O65" i="66"/>
  <c r="N66" i="66"/>
  <c r="O66" i="66"/>
  <c r="N67" i="66"/>
  <c r="O67" i="66"/>
  <c r="L65" i="66"/>
  <c r="L66" i="66"/>
  <c r="L67" i="66"/>
  <c r="N62" i="66"/>
  <c r="O62" i="66"/>
  <c r="L62" i="66"/>
  <c r="F64" i="66"/>
  <c r="F65" i="66"/>
  <c r="F66" i="66"/>
  <c r="F67" i="66"/>
  <c r="F62" i="66"/>
  <c r="N9" i="66"/>
  <c r="O9" i="66"/>
  <c r="N10" i="66"/>
  <c r="O10" i="66"/>
  <c r="N11" i="66"/>
  <c r="O11" i="66"/>
  <c r="N12" i="66"/>
  <c r="O12" i="66"/>
  <c r="N13" i="66"/>
  <c r="O13" i="66"/>
  <c r="N14" i="66"/>
  <c r="O14" i="66"/>
  <c r="N15" i="66"/>
  <c r="O15" i="66"/>
  <c r="L8" i="66"/>
  <c r="L9" i="66"/>
  <c r="L10" i="66"/>
  <c r="L11" i="66"/>
  <c r="L12" i="66"/>
  <c r="L13" i="66"/>
  <c r="L14" i="66"/>
  <c r="L15" i="66"/>
  <c r="F9" i="66"/>
  <c r="F10" i="66"/>
  <c r="F11" i="66"/>
  <c r="F12" i="66"/>
  <c r="F13" i="66"/>
  <c r="F14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92" i="47"/>
  <c r="O92" i="47"/>
  <c r="N93" i="47"/>
  <c r="O93" i="47"/>
  <c r="N88" i="47"/>
  <c r="O88" i="47"/>
  <c r="N89" i="47"/>
  <c r="O89" i="47"/>
  <c r="N90" i="47"/>
  <c r="O90" i="47"/>
  <c r="N91" i="47"/>
  <c r="O91" i="47"/>
  <c r="L88" i="47"/>
  <c r="L89" i="47"/>
  <c r="L90" i="47"/>
  <c r="L91" i="47"/>
  <c r="F88" i="47"/>
  <c r="F89" i="47"/>
  <c r="F90" i="47"/>
  <c r="F91" i="47"/>
  <c r="N60" i="46"/>
  <c r="O60" i="46"/>
  <c r="L60" i="46"/>
  <c r="F60" i="46"/>
  <c r="P65" i="66" l="1"/>
  <c r="P94" i="48"/>
  <c r="P90" i="48"/>
  <c r="P58" i="48"/>
  <c r="P60" i="46"/>
  <c r="P81" i="68"/>
  <c r="P67" i="66"/>
  <c r="P66" i="66"/>
  <c r="P62" i="66"/>
  <c r="P15" i="66"/>
  <c r="P12" i="66"/>
  <c r="P13" i="66"/>
  <c r="P14" i="66"/>
  <c r="P10" i="66"/>
  <c r="P93" i="48"/>
  <c r="P89" i="48"/>
  <c r="P85" i="48"/>
  <c r="P92" i="48"/>
  <c r="P88" i="47"/>
  <c r="P90" i="47"/>
  <c r="P9" i="66"/>
  <c r="P11" i="66"/>
  <c r="P91" i="48"/>
  <c r="P91" i="47"/>
  <c r="P92" i="47"/>
  <c r="P89" i="47"/>
  <c r="P93" i="47"/>
  <c r="P60" i="68"/>
  <c r="P57" i="68"/>
  <c r="L22" i="83" l="1"/>
  <c r="N22" i="83"/>
  <c r="O22" i="83"/>
  <c r="F22" i="83"/>
  <c r="J47" i="84"/>
  <c r="I47" i="84"/>
  <c r="D47" i="84"/>
  <c r="C47" i="84"/>
  <c r="O28" i="84"/>
  <c r="P28" i="84"/>
  <c r="J27" i="84"/>
  <c r="I27" i="84"/>
  <c r="D27" i="84"/>
  <c r="C27" i="84"/>
  <c r="J7" i="84"/>
  <c r="I7" i="84"/>
  <c r="D7" i="84"/>
  <c r="C7" i="84"/>
  <c r="C53" i="2"/>
  <c r="D53" i="2"/>
  <c r="J47" i="2"/>
  <c r="I47" i="2"/>
  <c r="D47" i="2"/>
  <c r="C47" i="2"/>
  <c r="J27" i="2"/>
  <c r="I27" i="2"/>
  <c r="D27" i="2"/>
  <c r="C27" i="2"/>
  <c r="J7" i="2"/>
  <c r="I7" i="2"/>
  <c r="D7" i="2"/>
  <c r="N70" i="86"/>
  <c r="O70" i="86"/>
  <c r="F70" i="86"/>
  <c r="L70" i="86"/>
  <c r="G7" i="2" l="1"/>
  <c r="G47" i="84"/>
  <c r="M47" i="84"/>
  <c r="P22" i="83"/>
  <c r="P70" i="86"/>
  <c r="O47" i="2"/>
  <c r="G27" i="2"/>
  <c r="P47" i="84"/>
  <c r="O47" i="84"/>
  <c r="Q28" i="84"/>
  <c r="P27" i="84"/>
  <c r="O27" i="84"/>
  <c r="M27" i="84"/>
  <c r="G27" i="84"/>
  <c r="G7" i="84"/>
  <c r="O7" i="84"/>
  <c r="M7" i="84"/>
  <c r="P7" i="84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C95" i="86"/>
  <c r="B95" i="86"/>
  <c r="D95" i="86" s="1"/>
  <c r="K94" i="86"/>
  <c r="J94" i="86"/>
  <c r="F94" i="86"/>
  <c r="E94" i="86"/>
  <c r="D94" i="86"/>
  <c r="K93" i="86"/>
  <c r="J93" i="86"/>
  <c r="E93" i="86"/>
  <c r="D93" i="86"/>
  <c r="K92" i="86"/>
  <c r="J92" i="86"/>
  <c r="E92" i="86"/>
  <c r="D92" i="86"/>
  <c r="K91" i="86"/>
  <c r="J91" i="86"/>
  <c r="E91" i="86"/>
  <c r="D91" i="86"/>
  <c r="K90" i="86"/>
  <c r="J90" i="86"/>
  <c r="E90" i="86"/>
  <c r="D90" i="86"/>
  <c r="K89" i="86"/>
  <c r="J89" i="86"/>
  <c r="E89" i="86"/>
  <c r="D89" i="86"/>
  <c r="K88" i="86"/>
  <c r="J88" i="86"/>
  <c r="E88" i="86"/>
  <c r="D88" i="86"/>
  <c r="K87" i="86"/>
  <c r="J87" i="86"/>
  <c r="E87" i="86"/>
  <c r="D87" i="86"/>
  <c r="O86" i="86"/>
  <c r="N86" i="86"/>
  <c r="L86" i="86"/>
  <c r="K86" i="86"/>
  <c r="J86" i="86"/>
  <c r="F86" i="86"/>
  <c r="E86" i="86"/>
  <c r="D86" i="86"/>
  <c r="L85" i="86"/>
  <c r="K85" i="86"/>
  <c r="J85" i="86"/>
  <c r="F85" i="86"/>
  <c r="E85" i="86"/>
  <c r="D85" i="86"/>
  <c r="K84" i="86"/>
  <c r="J84" i="86"/>
  <c r="E84" i="86"/>
  <c r="D84" i="86"/>
  <c r="O83" i="86"/>
  <c r="N83" i="86"/>
  <c r="L83" i="86"/>
  <c r="K83" i="86"/>
  <c r="J83" i="86"/>
  <c r="F83" i="86"/>
  <c r="E83" i="86"/>
  <c r="D83" i="86"/>
  <c r="O82" i="86"/>
  <c r="N82" i="86"/>
  <c r="L82" i="86"/>
  <c r="K82" i="86"/>
  <c r="J82" i="86"/>
  <c r="F82" i="86"/>
  <c r="E82" i="86"/>
  <c r="D82" i="86"/>
  <c r="O81" i="86"/>
  <c r="N81" i="86"/>
  <c r="L81" i="86"/>
  <c r="K81" i="86"/>
  <c r="J81" i="86"/>
  <c r="F81" i="86"/>
  <c r="E81" i="86"/>
  <c r="D81" i="86"/>
  <c r="O80" i="86"/>
  <c r="N80" i="86"/>
  <c r="L80" i="86"/>
  <c r="K80" i="86"/>
  <c r="J80" i="86"/>
  <c r="F80" i="86"/>
  <c r="E80" i="86"/>
  <c r="D80" i="86"/>
  <c r="O79" i="86"/>
  <c r="N79" i="86"/>
  <c r="L79" i="86"/>
  <c r="K79" i="86"/>
  <c r="J79" i="86"/>
  <c r="F79" i="86"/>
  <c r="E79" i="86"/>
  <c r="D79" i="86"/>
  <c r="O78" i="86"/>
  <c r="N78" i="86"/>
  <c r="L78" i="86"/>
  <c r="K78" i="86"/>
  <c r="J78" i="86"/>
  <c r="F78" i="86"/>
  <c r="E78" i="86"/>
  <c r="D78" i="86"/>
  <c r="O77" i="86"/>
  <c r="N77" i="86"/>
  <c r="L77" i="86"/>
  <c r="K77" i="86"/>
  <c r="J77" i="86"/>
  <c r="F77" i="86"/>
  <c r="E77" i="86"/>
  <c r="D77" i="86"/>
  <c r="O76" i="86"/>
  <c r="N76" i="86"/>
  <c r="L76" i="86"/>
  <c r="K76" i="86"/>
  <c r="J76" i="86"/>
  <c r="F76" i="86"/>
  <c r="E76" i="86"/>
  <c r="D76" i="86"/>
  <c r="O75" i="86"/>
  <c r="N75" i="86"/>
  <c r="L75" i="86"/>
  <c r="K75" i="86"/>
  <c r="J75" i="86"/>
  <c r="F75" i="86"/>
  <c r="E75" i="86"/>
  <c r="D75" i="86"/>
  <c r="O74" i="86"/>
  <c r="N74" i="86"/>
  <c r="L74" i="86"/>
  <c r="K74" i="86"/>
  <c r="J74" i="86"/>
  <c r="F74" i="86"/>
  <c r="E74" i="86"/>
  <c r="D74" i="86"/>
  <c r="O73" i="86"/>
  <c r="N73" i="86"/>
  <c r="L73" i="86"/>
  <c r="K73" i="86"/>
  <c r="J73" i="86"/>
  <c r="F73" i="86"/>
  <c r="E73" i="86"/>
  <c r="D73" i="86"/>
  <c r="O72" i="86"/>
  <c r="N72" i="86"/>
  <c r="L72" i="86"/>
  <c r="K72" i="86"/>
  <c r="J72" i="86"/>
  <c r="F72" i="86"/>
  <c r="E72" i="86"/>
  <c r="D72" i="86"/>
  <c r="O71" i="86"/>
  <c r="N71" i="86"/>
  <c r="L71" i="86"/>
  <c r="K71" i="86"/>
  <c r="J71" i="86"/>
  <c r="F71" i="86"/>
  <c r="E71" i="86"/>
  <c r="D71" i="86"/>
  <c r="K70" i="86"/>
  <c r="J70" i="86"/>
  <c r="E70" i="86"/>
  <c r="D70" i="86"/>
  <c r="O69" i="86"/>
  <c r="N69" i="86"/>
  <c r="L69" i="86"/>
  <c r="K69" i="86"/>
  <c r="J69" i="86"/>
  <c r="F69" i="86"/>
  <c r="E69" i="86"/>
  <c r="D69" i="86"/>
  <c r="O68" i="86"/>
  <c r="N68" i="86"/>
  <c r="L68" i="86"/>
  <c r="K68" i="86"/>
  <c r="J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O30" i="86"/>
  <c r="N30" i="86"/>
  <c r="L30" i="86"/>
  <c r="K30" i="86"/>
  <c r="J30" i="86"/>
  <c r="F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H15" i="85" s="1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P59" i="84"/>
  <c r="O59" i="84"/>
  <c r="M59" i="84"/>
  <c r="G59" i="84"/>
  <c r="P58" i="84"/>
  <c r="O58" i="84"/>
  <c r="M58" i="84"/>
  <c r="G58" i="84"/>
  <c r="P57" i="84"/>
  <c r="O57" i="84"/>
  <c r="M57" i="84"/>
  <c r="G57" i="84"/>
  <c r="P56" i="84"/>
  <c r="O56" i="84"/>
  <c r="M56" i="84"/>
  <c r="G56" i="84"/>
  <c r="P55" i="84"/>
  <c r="O55" i="84"/>
  <c r="M55" i="84"/>
  <c r="G55" i="84"/>
  <c r="P54" i="84"/>
  <c r="O54" i="84"/>
  <c r="M54" i="84"/>
  <c r="G54" i="84"/>
  <c r="P52" i="84"/>
  <c r="O52" i="84"/>
  <c r="M52" i="84"/>
  <c r="G52" i="84"/>
  <c r="P51" i="84"/>
  <c r="O51" i="84"/>
  <c r="M51" i="84"/>
  <c r="G51" i="84"/>
  <c r="D50" i="84"/>
  <c r="C50" i="84"/>
  <c r="P49" i="84"/>
  <c r="O49" i="84"/>
  <c r="M49" i="84"/>
  <c r="G49" i="84"/>
  <c r="P48" i="84"/>
  <c r="O48" i="84"/>
  <c r="M48" i="84"/>
  <c r="G48" i="84"/>
  <c r="J46" i="84"/>
  <c r="L46" i="84" s="1"/>
  <c r="I46" i="84"/>
  <c r="K46" i="84" s="1"/>
  <c r="D46" i="84"/>
  <c r="F46" i="84" s="1"/>
  <c r="C46" i="84"/>
  <c r="E46" i="84" s="1"/>
  <c r="O45" i="84"/>
  <c r="I45" i="84"/>
  <c r="K45" i="84" s="1"/>
  <c r="G45" i="84"/>
  <c r="M45" i="84" s="1"/>
  <c r="C45" i="84"/>
  <c r="E45" i="84" s="1"/>
  <c r="P39" i="84"/>
  <c r="O39" i="84"/>
  <c r="M39" i="84"/>
  <c r="G39" i="84"/>
  <c r="P38" i="84"/>
  <c r="O38" i="84"/>
  <c r="M38" i="84"/>
  <c r="G38" i="84"/>
  <c r="P37" i="84"/>
  <c r="O37" i="84"/>
  <c r="M37" i="84"/>
  <c r="G37" i="84"/>
  <c r="P36" i="84"/>
  <c r="O36" i="84"/>
  <c r="M36" i="84"/>
  <c r="G36" i="84"/>
  <c r="P35" i="84"/>
  <c r="O35" i="84"/>
  <c r="M35" i="84"/>
  <c r="G35" i="84"/>
  <c r="P34" i="84"/>
  <c r="O34" i="84"/>
  <c r="M34" i="84"/>
  <c r="G34" i="84"/>
  <c r="P32" i="84"/>
  <c r="O32" i="84"/>
  <c r="M32" i="84"/>
  <c r="G32" i="84"/>
  <c r="P31" i="84"/>
  <c r="O31" i="84"/>
  <c r="M31" i="84"/>
  <c r="G31" i="84"/>
  <c r="J30" i="84"/>
  <c r="I30" i="84"/>
  <c r="D30" i="84"/>
  <c r="C30" i="84"/>
  <c r="P29" i="84"/>
  <c r="O29" i="84"/>
  <c r="M29" i="84"/>
  <c r="G29" i="84"/>
  <c r="M28" i="84"/>
  <c r="G28" i="84"/>
  <c r="P26" i="84"/>
  <c r="P46" i="84" s="1"/>
  <c r="O26" i="84"/>
  <c r="O46" i="84" s="1"/>
  <c r="M26" i="84"/>
  <c r="M46" i="84" s="1"/>
  <c r="J26" i="84"/>
  <c r="L26" i="84" s="1"/>
  <c r="I26" i="84"/>
  <c r="K26" i="84" s="1"/>
  <c r="G26" i="84"/>
  <c r="G46" i="84" s="1"/>
  <c r="D26" i="84"/>
  <c r="F26" i="84" s="1"/>
  <c r="C26" i="84"/>
  <c r="E26" i="84" s="1"/>
  <c r="O25" i="84"/>
  <c r="I25" i="84"/>
  <c r="K25" i="84" s="1"/>
  <c r="G25" i="84"/>
  <c r="M25" i="84" s="1"/>
  <c r="C25" i="84"/>
  <c r="E25" i="84" s="1"/>
  <c r="P19" i="84"/>
  <c r="O19" i="84"/>
  <c r="M19" i="84"/>
  <c r="G19" i="84"/>
  <c r="P18" i="84"/>
  <c r="O18" i="84"/>
  <c r="M18" i="84"/>
  <c r="G18" i="84"/>
  <c r="P17" i="84"/>
  <c r="O17" i="84"/>
  <c r="M17" i="84"/>
  <c r="G17" i="84"/>
  <c r="P16" i="84"/>
  <c r="O16" i="84"/>
  <c r="M16" i="84"/>
  <c r="G16" i="84"/>
  <c r="P15" i="84"/>
  <c r="O15" i="84"/>
  <c r="M15" i="84"/>
  <c r="G15" i="84"/>
  <c r="P14" i="84"/>
  <c r="O14" i="84"/>
  <c r="M14" i="84"/>
  <c r="G14" i="84"/>
  <c r="D13" i="84"/>
  <c r="C13" i="84"/>
  <c r="P12" i="84"/>
  <c r="O12" i="84"/>
  <c r="M12" i="84"/>
  <c r="G12" i="84"/>
  <c r="P11" i="84"/>
  <c r="O11" i="84"/>
  <c r="M11" i="84"/>
  <c r="G11" i="84"/>
  <c r="J10" i="84"/>
  <c r="I10" i="84"/>
  <c r="D10" i="84"/>
  <c r="C10" i="84"/>
  <c r="P9" i="84"/>
  <c r="O9" i="84"/>
  <c r="M9" i="84"/>
  <c r="G9" i="84"/>
  <c r="P8" i="84"/>
  <c r="O8" i="84"/>
  <c r="M8" i="84"/>
  <c r="G8" i="84"/>
  <c r="P6" i="84"/>
  <c r="O6" i="84"/>
  <c r="L6" i="84"/>
  <c r="J6" i="84"/>
  <c r="I6" i="84"/>
  <c r="F6" i="84"/>
  <c r="E6" i="84"/>
  <c r="K6" i="84" s="1"/>
  <c r="O5" i="84"/>
  <c r="M5" i="84"/>
  <c r="Q5" i="84" s="1"/>
  <c r="Q25" i="84" s="1"/>
  <c r="Q45" i="84" s="1"/>
  <c r="K5" i="84"/>
  <c r="I5" i="84"/>
  <c r="E5" i="84"/>
  <c r="N15" i="85" l="1"/>
  <c r="L37" i="86"/>
  <c r="H38" i="86"/>
  <c r="O18" i="85"/>
  <c r="Q47" i="2"/>
  <c r="L32" i="86"/>
  <c r="M15" i="85"/>
  <c r="Q7" i="84"/>
  <c r="Q27" i="2"/>
  <c r="I38" i="86"/>
  <c r="S15" i="85"/>
  <c r="O16" i="85"/>
  <c r="I16" i="85"/>
  <c r="S11" i="85"/>
  <c r="S13" i="85"/>
  <c r="Q47" i="84"/>
  <c r="Q58" i="84"/>
  <c r="O30" i="84"/>
  <c r="Q27" i="84"/>
  <c r="G33" i="84"/>
  <c r="Q55" i="84"/>
  <c r="M10" i="84"/>
  <c r="M30" i="84"/>
  <c r="G10" i="84"/>
  <c r="Q7" i="2"/>
  <c r="P68" i="86"/>
  <c r="P77" i="86"/>
  <c r="P11" i="86"/>
  <c r="P96" i="86"/>
  <c r="P81" i="86"/>
  <c r="P86" i="86"/>
  <c r="P78" i="86"/>
  <c r="P82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P30" i="86"/>
  <c r="O32" i="86"/>
  <c r="P19" i="86"/>
  <c r="Q16" i="85"/>
  <c r="Q56" i="84"/>
  <c r="D60" i="84"/>
  <c r="F48" i="84" s="1"/>
  <c r="Q48" i="84"/>
  <c r="P30" i="84"/>
  <c r="P33" i="84"/>
  <c r="G30" i="84"/>
  <c r="Q29" i="84"/>
  <c r="Q19" i="84"/>
  <c r="Q11" i="84"/>
  <c r="Q9" i="84"/>
  <c r="P72" i="86"/>
  <c r="P76" i="86"/>
  <c r="P73" i="86"/>
  <c r="P74" i="86"/>
  <c r="P75" i="86"/>
  <c r="F95" i="86"/>
  <c r="P79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Q57" i="84"/>
  <c r="Q51" i="84"/>
  <c r="C60" i="84"/>
  <c r="E51" i="84" s="1"/>
  <c r="Q54" i="84"/>
  <c r="Q52" i="84"/>
  <c r="G50" i="84"/>
  <c r="Q49" i="84"/>
  <c r="Q35" i="84"/>
  <c r="Q37" i="84"/>
  <c r="Q39" i="84"/>
  <c r="J40" i="84"/>
  <c r="Q38" i="84"/>
  <c r="Q34" i="84"/>
  <c r="Q32" i="84"/>
  <c r="C40" i="84"/>
  <c r="D40" i="84"/>
  <c r="Q18" i="84"/>
  <c r="Q14" i="84"/>
  <c r="Q17" i="84"/>
  <c r="J20" i="84"/>
  <c r="Q15" i="84"/>
  <c r="O13" i="84"/>
  <c r="Q16" i="84"/>
  <c r="Q12" i="84"/>
  <c r="Q8" i="84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L95" i="86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P53" i="84"/>
  <c r="M53" i="84"/>
  <c r="M13" i="84"/>
  <c r="I40" i="84"/>
  <c r="K27" i="84" s="1"/>
  <c r="Q31" i="84"/>
  <c r="O33" i="84"/>
  <c r="O50" i="84"/>
  <c r="I60" i="84"/>
  <c r="K47" i="84" s="1"/>
  <c r="G13" i="84"/>
  <c r="P13" i="84"/>
  <c r="Q36" i="84"/>
  <c r="P50" i="84"/>
  <c r="M50" i="84"/>
  <c r="J60" i="84"/>
  <c r="O53" i="84"/>
  <c r="Q59" i="84"/>
  <c r="O10" i="84"/>
  <c r="C20" i="84"/>
  <c r="E7" i="84" s="1"/>
  <c r="I20" i="84"/>
  <c r="K7" i="84" s="1"/>
  <c r="D20" i="84"/>
  <c r="P10" i="84"/>
  <c r="M33" i="84"/>
  <c r="G53" i="84"/>
  <c r="F59" i="84" l="1"/>
  <c r="E48" i="84"/>
  <c r="E58" i="84"/>
  <c r="Q33" i="84"/>
  <c r="S18" i="85"/>
  <c r="S16" i="85"/>
  <c r="S17" i="85"/>
  <c r="L50" i="84"/>
  <c r="L47" i="84"/>
  <c r="F53" i="84"/>
  <c r="G60" i="84"/>
  <c r="E55" i="84"/>
  <c r="E47" i="84"/>
  <c r="F52" i="84"/>
  <c r="E50" i="84"/>
  <c r="F55" i="84"/>
  <c r="F57" i="84"/>
  <c r="E53" i="84"/>
  <c r="E54" i="84"/>
  <c r="F54" i="84"/>
  <c r="F47" i="84"/>
  <c r="E59" i="84"/>
  <c r="F49" i="84"/>
  <c r="F58" i="84"/>
  <c r="F56" i="84"/>
  <c r="F51" i="84"/>
  <c r="Q30" i="84"/>
  <c r="L31" i="84"/>
  <c r="L27" i="84"/>
  <c r="E30" i="84"/>
  <c r="E27" i="84"/>
  <c r="F33" i="84"/>
  <c r="F27" i="84"/>
  <c r="F36" i="84"/>
  <c r="L16" i="84"/>
  <c r="L7" i="84"/>
  <c r="F13" i="84"/>
  <c r="F7" i="84"/>
  <c r="F32" i="84"/>
  <c r="E35" i="84"/>
  <c r="E28" i="84"/>
  <c r="E31" i="84"/>
  <c r="P95" i="86"/>
  <c r="P32" i="86"/>
  <c r="F50" i="84"/>
  <c r="E52" i="84"/>
  <c r="E56" i="84"/>
  <c r="E49" i="84"/>
  <c r="M40" i="84"/>
  <c r="L28" i="84"/>
  <c r="L29" i="84"/>
  <c r="F39" i="84"/>
  <c r="E36" i="84"/>
  <c r="F34" i="84"/>
  <c r="F28" i="84"/>
  <c r="E29" i="84"/>
  <c r="E32" i="84"/>
  <c r="L17" i="84"/>
  <c r="L9" i="84"/>
  <c r="L11" i="84"/>
  <c r="L10" i="84"/>
  <c r="L19" i="84"/>
  <c r="M20" i="84"/>
  <c r="P61" i="86"/>
  <c r="L53" i="84"/>
  <c r="E57" i="84"/>
  <c r="L37" i="84"/>
  <c r="L30" i="84"/>
  <c r="L34" i="84"/>
  <c r="L35" i="84"/>
  <c r="L36" i="84"/>
  <c r="L32" i="84"/>
  <c r="L39" i="84"/>
  <c r="L33" i="84"/>
  <c r="L38" i="84"/>
  <c r="K33" i="84"/>
  <c r="F30" i="84"/>
  <c r="F40" i="84"/>
  <c r="E40" i="84"/>
  <c r="E34" i="84"/>
  <c r="P40" i="84"/>
  <c r="F37" i="84"/>
  <c r="E37" i="84"/>
  <c r="F29" i="84"/>
  <c r="F31" i="84"/>
  <c r="F38" i="84"/>
  <c r="F35" i="84"/>
  <c r="E38" i="84"/>
  <c r="E33" i="84"/>
  <c r="G40" i="84"/>
  <c r="E39" i="84"/>
  <c r="L8" i="84"/>
  <c r="L12" i="84"/>
  <c r="L18" i="84"/>
  <c r="L15" i="84"/>
  <c r="L14" i="84"/>
  <c r="L13" i="84"/>
  <c r="Q13" i="84"/>
  <c r="F10" i="84"/>
  <c r="P20" i="84"/>
  <c r="Q10" i="84"/>
  <c r="O20" i="84"/>
  <c r="K18" i="84"/>
  <c r="K9" i="84"/>
  <c r="K17" i="84"/>
  <c r="K12" i="84"/>
  <c r="K14" i="84"/>
  <c r="K15" i="84"/>
  <c r="K11" i="84"/>
  <c r="K16" i="84"/>
  <c r="K10" i="84"/>
  <c r="K8" i="84"/>
  <c r="K19" i="84"/>
  <c r="G20" i="84"/>
  <c r="F15" i="84"/>
  <c r="F11" i="84"/>
  <c r="F14" i="84"/>
  <c r="F19" i="84"/>
  <c r="F18" i="84"/>
  <c r="F12" i="84"/>
  <c r="F9" i="84"/>
  <c r="F16" i="84"/>
  <c r="F8" i="84"/>
  <c r="F17" i="84"/>
  <c r="K13" i="84"/>
  <c r="P60" i="84"/>
  <c r="L58" i="84"/>
  <c r="L57" i="84"/>
  <c r="L49" i="84"/>
  <c r="L56" i="84"/>
  <c r="L52" i="84"/>
  <c r="L48" i="84"/>
  <c r="M60" i="84"/>
  <c r="L55" i="84"/>
  <c r="L51" i="84"/>
  <c r="L54" i="84"/>
  <c r="L59" i="84"/>
  <c r="Q53" i="84"/>
  <c r="E16" i="84"/>
  <c r="E12" i="84"/>
  <c r="E8" i="84"/>
  <c r="E15" i="84"/>
  <c r="E11" i="84"/>
  <c r="E17" i="84"/>
  <c r="E9" i="84"/>
  <c r="E19" i="84"/>
  <c r="E18" i="84"/>
  <c r="E14" i="84"/>
  <c r="E10" i="84"/>
  <c r="Q50" i="84"/>
  <c r="O60" i="84"/>
  <c r="K59" i="84"/>
  <c r="K58" i="84"/>
  <c r="K57" i="84"/>
  <c r="K49" i="84"/>
  <c r="K56" i="84"/>
  <c r="K52" i="84"/>
  <c r="K48" i="84"/>
  <c r="K55" i="84"/>
  <c r="K51" i="84"/>
  <c r="K50" i="84"/>
  <c r="K54" i="84"/>
  <c r="K53" i="84"/>
  <c r="K36" i="84"/>
  <c r="K32" i="84"/>
  <c r="K28" i="84"/>
  <c r="K35" i="84"/>
  <c r="K31" i="84"/>
  <c r="K34" i="84"/>
  <c r="K30" i="84"/>
  <c r="K37" i="84"/>
  <c r="O40" i="84"/>
  <c r="K38" i="84"/>
  <c r="K29" i="84"/>
  <c r="K39" i="84"/>
  <c r="E13" i="84"/>
  <c r="E60" i="84" l="1"/>
  <c r="F60" i="84"/>
  <c r="L40" i="84"/>
  <c r="L20" i="84"/>
  <c r="Q40" i="84"/>
  <c r="Q20" i="84"/>
  <c r="K20" i="84"/>
  <c r="K40" i="84"/>
  <c r="K60" i="84"/>
  <c r="Q60" i="84"/>
  <c r="E20" i="84"/>
  <c r="L60" i="84"/>
  <c r="F20" i="84"/>
  <c r="N25" i="70" l="1"/>
  <c r="O25" i="70"/>
  <c r="N26" i="70"/>
  <c r="O26" i="70"/>
  <c r="N27" i="70"/>
  <c r="O27" i="70"/>
  <c r="L25" i="70"/>
  <c r="L26" i="70"/>
  <c r="L27" i="70"/>
  <c r="F25" i="70"/>
  <c r="F26" i="70"/>
  <c r="F27" i="70"/>
  <c r="F60" i="68"/>
  <c r="B83" i="66"/>
  <c r="C83" i="66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L92" i="47"/>
  <c r="L93" i="47"/>
  <c r="F92" i="47"/>
  <c r="F93" i="47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K54" i="81"/>
  <c r="J54" i="81"/>
  <c r="E54" i="81"/>
  <c r="D54" i="81"/>
  <c r="K53" i="81"/>
  <c r="J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F31" i="81"/>
  <c r="E31" i="81"/>
  <c r="D31" i="81"/>
  <c r="O30" i="81"/>
  <c r="N30" i="81"/>
  <c r="L30" i="81"/>
  <c r="K30" i="81"/>
  <c r="F30" i="81"/>
  <c r="E30" i="81"/>
  <c r="D30" i="81"/>
  <c r="O29" i="81"/>
  <c r="N29" i="81"/>
  <c r="L29" i="81"/>
  <c r="K29" i="81"/>
  <c r="F29" i="81"/>
  <c r="E29" i="81"/>
  <c r="D29" i="81"/>
  <c r="O28" i="81"/>
  <c r="N28" i="81"/>
  <c r="L28" i="81"/>
  <c r="K28" i="81"/>
  <c r="F28" i="81"/>
  <c r="E28" i="81"/>
  <c r="D28" i="81"/>
  <c r="O27" i="81"/>
  <c r="N27" i="81"/>
  <c r="L27" i="81"/>
  <c r="K27" i="81"/>
  <c r="F27" i="81"/>
  <c r="E27" i="81"/>
  <c r="D27" i="81"/>
  <c r="O26" i="81"/>
  <c r="N26" i="81"/>
  <c r="L26" i="81"/>
  <c r="K26" i="81"/>
  <c r="F26" i="81"/>
  <c r="E26" i="81"/>
  <c r="D26" i="81"/>
  <c r="O25" i="81"/>
  <c r="N25" i="81"/>
  <c r="L25" i="81"/>
  <c r="K25" i="81"/>
  <c r="F25" i="81"/>
  <c r="E25" i="81"/>
  <c r="D25" i="81"/>
  <c r="O24" i="81"/>
  <c r="N24" i="81"/>
  <c r="L24" i="81"/>
  <c r="K24" i="81"/>
  <c r="F24" i="81"/>
  <c r="E24" i="81"/>
  <c r="D24" i="81"/>
  <c r="O23" i="81"/>
  <c r="N23" i="81"/>
  <c r="L23" i="81"/>
  <c r="K23" i="81"/>
  <c r="F23" i="81"/>
  <c r="E23" i="81"/>
  <c r="D23" i="81"/>
  <c r="O22" i="81"/>
  <c r="N22" i="81"/>
  <c r="L22" i="81"/>
  <c r="K22" i="81"/>
  <c r="F22" i="81"/>
  <c r="E22" i="81"/>
  <c r="D22" i="81"/>
  <c r="O21" i="81"/>
  <c r="N21" i="81"/>
  <c r="L21" i="81"/>
  <c r="K21" i="81"/>
  <c r="F21" i="81"/>
  <c r="E21" i="81"/>
  <c r="D21" i="81"/>
  <c r="O20" i="81"/>
  <c r="N20" i="81"/>
  <c r="L20" i="81"/>
  <c r="K20" i="81"/>
  <c r="F20" i="81"/>
  <c r="E20" i="81"/>
  <c r="D20" i="81"/>
  <c r="O19" i="81"/>
  <c r="N19" i="81"/>
  <c r="L19" i="81"/>
  <c r="K19" i="81"/>
  <c r="F19" i="81"/>
  <c r="E19" i="81"/>
  <c r="D19" i="81"/>
  <c r="O18" i="81"/>
  <c r="N18" i="81"/>
  <c r="L18" i="81"/>
  <c r="K18" i="81"/>
  <c r="F18" i="81"/>
  <c r="E18" i="81"/>
  <c r="D18" i="81"/>
  <c r="O17" i="81"/>
  <c r="N17" i="81"/>
  <c r="L17" i="81"/>
  <c r="K17" i="81"/>
  <c r="F17" i="81"/>
  <c r="E17" i="81"/>
  <c r="D17" i="81"/>
  <c r="O16" i="81"/>
  <c r="N16" i="81"/>
  <c r="L16" i="81"/>
  <c r="K16" i="81"/>
  <c r="F16" i="81"/>
  <c r="E16" i="81"/>
  <c r="D16" i="81"/>
  <c r="O15" i="81"/>
  <c r="N15" i="81"/>
  <c r="L15" i="81"/>
  <c r="K15" i="81"/>
  <c r="F15" i="81"/>
  <c r="E15" i="81"/>
  <c r="D15" i="81"/>
  <c r="O14" i="81"/>
  <c r="N14" i="81"/>
  <c r="L14" i="81"/>
  <c r="K14" i="81"/>
  <c r="F14" i="81"/>
  <c r="E14" i="81"/>
  <c r="D14" i="81"/>
  <c r="O13" i="81"/>
  <c r="N13" i="81"/>
  <c r="L13" i="81"/>
  <c r="K13" i="81"/>
  <c r="F13" i="81"/>
  <c r="E13" i="81"/>
  <c r="D13" i="81"/>
  <c r="O12" i="81"/>
  <c r="N12" i="81"/>
  <c r="L12" i="81"/>
  <c r="K12" i="81"/>
  <c r="F12" i="81"/>
  <c r="E12" i="81"/>
  <c r="D12" i="81"/>
  <c r="O11" i="81"/>
  <c r="N11" i="81"/>
  <c r="L11" i="81"/>
  <c r="K11" i="81"/>
  <c r="F11" i="81"/>
  <c r="E11" i="81"/>
  <c r="D11" i="81"/>
  <c r="O10" i="81"/>
  <c r="N10" i="81"/>
  <c r="L10" i="81"/>
  <c r="K10" i="81"/>
  <c r="F10" i="81"/>
  <c r="E10" i="81"/>
  <c r="D10" i="81"/>
  <c r="O9" i="81"/>
  <c r="N9" i="81"/>
  <c r="L9" i="81"/>
  <c r="K9" i="81"/>
  <c r="F9" i="81"/>
  <c r="E9" i="81"/>
  <c r="D9" i="81"/>
  <c r="O8" i="81"/>
  <c r="N8" i="81"/>
  <c r="L8" i="81"/>
  <c r="K8" i="81"/>
  <c r="F8" i="81"/>
  <c r="E8" i="81"/>
  <c r="D8" i="81"/>
  <c r="O7" i="81"/>
  <c r="N7" i="81"/>
  <c r="L7" i="81"/>
  <c r="K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H15" i="80" l="1"/>
  <c r="F83" i="66"/>
  <c r="M15" i="80"/>
  <c r="E38" i="81"/>
  <c r="I67" i="81"/>
  <c r="N55" i="66"/>
  <c r="P91" i="46"/>
  <c r="K62" i="81"/>
  <c r="D33" i="81"/>
  <c r="E96" i="83"/>
  <c r="P88" i="83"/>
  <c r="P82" i="48"/>
  <c r="J62" i="81"/>
  <c r="P27" i="70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26" i="70"/>
  <c r="P25" i="7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B61" i="36" l="1"/>
  <c r="C61" i="36"/>
  <c r="H61" i="36"/>
  <c r="I61" i="36"/>
  <c r="N84" i="48" l="1"/>
  <c r="O84" i="48"/>
  <c r="L82" i="48"/>
  <c r="L84" i="48"/>
  <c r="F82" i="48"/>
  <c r="F84" i="48"/>
  <c r="P84" i="48" l="1"/>
  <c r="B95" i="36"/>
  <c r="C95" i="36"/>
  <c r="L37" i="70" l="1"/>
  <c r="L61" i="70" s="1"/>
  <c r="F37" i="70"/>
  <c r="F61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B32" i="48" l="1"/>
  <c r="C32" i="48"/>
  <c r="H32" i="48"/>
  <c r="I32" i="48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L67" i="70" l="1"/>
  <c r="N67" i="70"/>
  <c r="O67" i="70"/>
  <c r="L68" i="70"/>
  <c r="N68" i="70"/>
  <c r="O68" i="70"/>
  <c r="F67" i="70"/>
  <c r="F68" i="70"/>
  <c r="N19" i="70"/>
  <c r="O19" i="70"/>
  <c r="L20" i="70"/>
  <c r="N20" i="70"/>
  <c r="O20" i="70"/>
  <c r="L21" i="70"/>
  <c r="N21" i="70"/>
  <c r="O21" i="70"/>
  <c r="L22" i="70"/>
  <c r="N22" i="70"/>
  <c r="O22" i="70"/>
  <c r="L23" i="70"/>
  <c r="N23" i="70"/>
  <c r="O23" i="70"/>
  <c r="L24" i="70"/>
  <c r="N24" i="70"/>
  <c r="O24" i="70"/>
  <c r="F19" i="70"/>
  <c r="F20" i="70"/>
  <c r="F21" i="70"/>
  <c r="F22" i="70"/>
  <c r="F23" i="70"/>
  <c r="F24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68" i="70"/>
  <c r="P23" i="70"/>
  <c r="P20" i="70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67" i="70"/>
  <c r="P24" i="70"/>
  <c r="P21" i="70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22" i="70"/>
  <c r="P87" i="47"/>
  <c r="P83" i="47"/>
  <c r="N54" i="48" l="1"/>
  <c r="O54" i="48"/>
  <c r="L54" i="48"/>
  <c r="F54" i="48"/>
  <c r="P54" i="48" l="1"/>
  <c r="I61" i="3" l="1"/>
  <c r="K95" i="46" l="1"/>
  <c r="H61" i="3" l="1"/>
  <c r="K88" i="47" l="1"/>
  <c r="B83" i="70" l="1"/>
  <c r="C83" i="70"/>
  <c r="L57" i="46"/>
  <c r="N57" i="46"/>
  <c r="O57" i="46"/>
  <c r="L58" i="46"/>
  <c r="N58" i="46"/>
  <c r="O58" i="46"/>
  <c r="F57" i="46"/>
  <c r="F58" i="46"/>
  <c r="F83" i="70" l="1"/>
  <c r="P58" i="46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L66" i="70"/>
  <c r="N66" i="70"/>
  <c r="O66" i="70"/>
  <c r="F66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P66" i="70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M15" i="74" s="1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R14" i="72"/>
  <c r="Q14" i="72"/>
  <c r="O14" i="72"/>
  <c r="N14" i="72"/>
  <c r="M14" i="72"/>
  <c r="I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H15" i="72" s="1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G15" i="73" l="1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4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H83" i="70"/>
  <c r="N83" i="70" s="1"/>
  <c r="I83" i="70"/>
  <c r="L83" i="70" l="1"/>
  <c r="O83" i="70"/>
  <c r="P83" i="70" s="1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1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H32" i="36"/>
  <c r="I32" i="36"/>
  <c r="O84" i="70" l="1"/>
  <c r="N84" i="70"/>
  <c r="L84" i="70"/>
  <c r="K84" i="70"/>
  <c r="J84" i="70"/>
  <c r="F84" i="70"/>
  <c r="K82" i="70"/>
  <c r="J82" i="70"/>
  <c r="E82" i="70"/>
  <c r="K81" i="70"/>
  <c r="J81" i="70"/>
  <c r="E81" i="70"/>
  <c r="K80" i="70"/>
  <c r="J80" i="70"/>
  <c r="E80" i="70"/>
  <c r="K79" i="70"/>
  <c r="J79" i="70"/>
  <c r="E79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K70" i="70"/>
  <c r="J70" i="70"/>
  <c r="E70" i="70"/>
  <c r="K69" i="70"/>
  <c r="J69" i="70"/>
  <c r="E69" i="70"/>
  <c r="K68" i="70"/>
  <c r="J68" i="70"/>
  <c r="E68" i="70"/>
  <c r="K67" i="70"/>
  <c r="J67" i="70"/>
  <c r="E67" i="70"/>
  <c r="K66" i="70"/>
  <c r="J66" i="70"/>
  <c r="E66" i="70"/>
  <c r="O65" i="70"/>
  <c r="N65" i="70"/>
  <c r="L65" i="70"/>
  <c r="K65" i="70"/>
  <c r="J65" i="70"/>
  <c r="F65" i="70"/>
  <c r="E65" i="70"/>
  <c r="O64" i="70"/>
  <c r="N64" i="70"/>
  <c r="L64" i="70"/>
  <c r="K64" i="70"/>
  <c r="J64" i="70"/>
  <c r="F64" i="70"/>
  <c r="E64" i="70"/>
  <c r="O63" i="70"/>
  <c r="N63" i="70"/>
  <c r="L63" i="70"/>
  <c r="K63" i="70"/>
  <c r="J63" i="70"/>
  <c r="F63" i="70"/>
  <c r="E63" i="70"/>
  <c r="N61" i="70"/>
  <c r="J61" i="70"/>
  <c r="H61" i="70"/>
  <c r="D61" i="70"/>
  <c r="O57" i="70"/>
  <c r="N57" i="70"/>
  <c r="L57" i="70"/>
  <c r="F57" i="70"/>
  <c r="I56" i="70"/>
  <c r="H56" i="70"/>
  <c r="C56" i="70"/>
  <c r="B56" i="70"/>
  <c r="K55" i="70"/>
  <c r="J55" i="70"/>
  <c r="E55" i="70"/>
  <c r="D55" i="70"/>
  <c r="K54" i="70"/>
  <c r="E54" i="70"/>
  <c r="D54" i="70"/>
  <c r="K53" i="70"/>
  <c r="E53" i="70"/>
  <c r="D53" i="70"/>
  <c r="K52" i="70"/>
  <c r="E52" i="70"/>
  <c r="D52" i="70"/>
  <c r="K51" i="70"/>
  <c r="E51" i="70"/>
  <c r="D51" i="70"/>
  <c r="K50" i="70"/>
  <c r="E50" i="70"/>
  <c r="D50" i="70"/>
  <c r="K49" i="70"/>
  <c r="E49" i="70"/>
  <c r="D49" i="70"/>
  <c r="O48" i="70"/>
  <c r="N48" i="70"/>
  <c r="L48" i="70"/>
  <c r="K48" i="70"/>
  <c r="F48" i="70"/>
  <c r="E48" i="70"/>
  <c r="D48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1" i="70" s="1"/>
  <c r="N37" i="70"/>
  <c r="J37" i="70"/>
  <c r="H37" i="70"/>
  <c r="D37" i="70"/>
  <c r="B37" i="70"/>
  <c r="O33" i="70"/>
  <c r="N33" i="70"/>
  <c r="L33" i="70"/>
  <c r="F33" i="70"/>
  <c r="E32" i="70"/>
  <c r="K31" i="70"/>
  <c r="J31" i="70"/>
  <c r="E31" i="70"/>
  <c r="D31" i="70"/>
  <c r="K30" i="70"/>
  <c r="J30" i="70"/>
  <c r="E30" i="70"/>
  <c r="D30" i="70"/>
  <c r="K29" i="70"/>
  <c r="J29" i="70"/>
  <c r="E29" i="70"/>
  <c r="D29" i="70"/>
  <c r="K28" i="70"/>
  <c r="J28" i="70"/>
  <c r="E28" i="70"/>
  <c r="D28" i="70"/>
  <c r="K27" i="70"/>
  <c r="J27" i="70"/>
  <c r="E27" i="70"/>
  <c r="D27" i="70"/>
  <c r="K26" i="70"/>
  <c r="J26" i="70"/>
  <c r="E26" i="70"/>
  <c r="D26" i="70"/>
  <c r="K25" i="70"/>
  <c r="J25" i="70"/>
  <c r="E25" i="70"/>
  <c r="D25" i="70"/>
  <c r="K24" i="70"/>
  <c r="J24" i="70"/>
  <c r="E24" i="70"/>
  <c r="D24" i="70"/>
  <c r="K23" i="70"/>
  <c r="J23" i="70"/>
  <c r="E23" i="70"/>
  <c r="D23" i="70"/>
  <c r="K22" i="70"/>
  <c r="J22" i="70"/>
  <c r="E22" i="70"/>
  <c r="D22" i="70"/>
  <c r="K21" i="70"/>
  <c r="J21" i="70"/>
  <c r="E21" i="70"/>
  <c r="D21" i="70"/>
  <c r="K20" i="70"/>
  <c r="J20" i="70"/>
  <c r="E20" i="70"/>
  <c r="D20" i="70"/>
  <c r="K19" i="70"/>
  <c r="J19" i="70"/>
  <c r="E19" i="70"/>
  <c r="D19" i="70"/>
  <c r="K18" i="70"/>
  <c r="J18" i="70"/>
  <c r="E18" i="70"/>
  <c r="D18" i="70"/>
  <c r="O17" i="70"/>
  <c r="N17" i="70"/>
  <c r="L17" i="70"/>
  <c r="K17" i="70"/>
  <c r="J17" i="70"/>
  <c r="F17" i="70"/>
  <c r="E17" i="70"/>
  <c r="D17" i="70"/>
  <c r="O16" i="70"/>
  <c r="N16" i="70"/>
  <c r="L16" i="70"/>
  <c r="K16" i="70"/>
  <c r="J16" i="70"/>
  <c r="F16" i="70"/>
  <c r="E16" i="70"/>
  <c r="D16" i="70"/>
  <c r="O15" i="70"/>
  <c r="N15" i="70"/>
  <c r="L15" i="70"/>
  <c r="K15" i="70"/>
  <c r="J15" i="70"/>
  <c r="F15" i="70"/>
  <c r="E15" i="70"/>
  <c r="D15" i="70"/>
  <c r="O14" i="70"/>
  <c r="N14" i="70"/>
  <c r="L14" i="70"/>
  <c r="K14" i="70"/>
  <c r="J14" i="70"/>
  <c r="F14" i="70"/>
  <c r="E14" i="70"/>
  <c r="D14" i="70"/>
  <c r="O13" i="70"/>
  <c r="N13" i="70"/>
  <c r="L13" i="70"/>
  <c r="K13" i="70"/>
  <c r="J13" i="70"/>
  <c r="F13" i="70"/>
  <c r="E13" i="70"/>
  <c r="D13" i="70"/>
  <c r="O12" i="70"/>
  <c r="N12" i="70"/>
  <c r="L12" i="70"/>
  <c r="K12" i="70"/>
  <c r="J12" i="70"/>
  <c r="F12" i="70"/>
  <c r="E12" i="70"/>
  <c r="D12" i="70"/>
  <c r="O11" i="70"/>
  <c r="N11" i="70"/>
  <c r="L11" i="70"/>
  <c r="K11" i="70"/>
  <c r="J11" i="70"/>
  <c r="F11" i="70"/>
  <c r="E11" i="70"/>
  <c r="D11" i="70"/>
  <c r="O10" i="70"/>
  <c r="N10" i="70"/>
  <c r="L10" i="70"/>
  <c r="K10" i="70"/>
  <c r="J10" i="70"/>
  <c r="F10" i="70"/>
  <c r="E10" i="70"/>
  <c r="D10" i="70"/>
  <c r="O9" i="70"/>
  <c r="N9" i="70"/>
  <c r="L9" i="70"/>
  <c r="K9" i="70"/>
  <c r="J9" i="70"/>
  <c r="F9" i="70"/>
  <c r="E9" i="70"/>
  <c r="D9" i="70"/>
  <c r="O8" i="70"/>
  <c r="N8" i="70"/>
  <c r="L8" i="70"/>
  <c r="K8" i="70"/>
  <c r="J8" i="70"/>
  <c r="F8" i="70"/>
  <c r="E8" i="70"/>
  <c r="D8" i="70"/>
  <c r="O7" i="70"/>
  <c r="N7" i="70"/>
  <c r="L7" i="70"/>
  <c r="K7" i="70"/>
  <c r="J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F56" i="70" l="1"/>
  <c r="N56" i="70"/>
  <c r="O56" i="70"/>
  <c r="E33" i="68"/>
  <c r="F55" i="66"/>
  <c r="L56" i="70"/>
  <c r="L55" i="66"/>
  <c r="D83" i="70"/>
  <c r="D84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56" i="70"/>
  <c r="D57" i="70" s="1"/>
  <c r="E56" i="70"/>
  <c r="P63" i="70"/>
  <c r="P65" i="70"/>
  <c r="P33" i="70"/>
  <c r="L95" i="68"/>
  <c r="P33" i="68"/>
  <c r="P39" i="66"/>
  <c r="P41" i="66"/>
  <c r="F32" i="66"/>
  <c r="N8" i="69"/>
  <c r="R7" i="69"/>
  <c r="P84" i="70"/>
  <c r="P39" i="70"/>
  <c r="P41" i="70"/>
  <c r="P43" i="70"/>
  <c r="P45" i="70"/>
  <c r="P47" i="70"/>
  <c r="P7" i="70"/>
  <c r="P9" i="70"/>
  <c r="P11" i="70"/>
  <c r="P13" i="70"/>
  <c r="P15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57" i="70"/>
  <c r="P64" i="70"/>
  <c r="P40" i="70"/>
  <c r="P42" i="70"/>
  <c r="P44" i="70"/>
  <c r="P46" i="70"/>
  <c r="P48" i="70"/>
  <c r="O32" i="70"/>
  <c r="P8" i="70"/>
  <c r="P10" i="70"/>
  <c r="P12" i="70"/>
  <c r="P14" i="70"/>
  <c r="P16" i="70"/>
  <c r="N32" i="70"/>
  <c r="N62" i="70"/>
  <c r="J62" i="70"/>
  <c r="H62" i="70"/>
  <c r="D62" i="70"/>
  <c r="B62" i="70"/>
  <c r="D6" i="70"/>
  <c r="H6" i="70"/>
  <c r="J6" i="70"/>
  <c r="N6" i="70"/>
  <c r="K32" i="70"/>
  <c r="K33" i="70" s="1"/>
  <c r="B38" i="70"/>
  <c r="D38" i="70"/>
  <c r="H38" i="70"/>
  <c r="J38" i="70"/>
  <c r="N38" i="70"/>
  <c r="O62" i="70"/>
  <c r="K62" i="70"/>
  <c r="I62" i="70"/>
  <c r="E62" i="70"/>
  <c r="C62" i="70"/>
  <c r="E6" i="70"/>
  <c r="I6" i="70" s="1"/>
  <c r="K6" i="70"/>
  <c r="O6" i="70"/>
  <c r="D32" i="70"/>
  <c r="D33" i="70" s="1"/>
  <c r="J32" i="70"/>
  <c r="J33" i="70" s="1"/>
  <c r="L32" i="70"/>
  <c r="C38" i="70"/>
  <c r="E38" i="70"/>
  <c r="I38" i="70"/>
  <c r="K38" i="70"/>
  <c r="O38" i="70"/>
  <c r="J56" i="70"/>
  <c r="J57" i="70" s="1"/>
  <c r="E83" i="70"/>
  <c r="K83" i="70"/>
  <c r="K56" i="70"/>
  <c r="J83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56" i="70" l="1"/>
  <c r="P95" i="68"/>
  <c r="E57" i="70"/>
  <c r="R8" i="67"/>
  <c r="M8" i="69"/>
  <c r="R8" i="65"/>
  <c r="P32" i="70"/>
  <c r="E84" i="70"/>
  <c r="K57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P38" i="49" s="1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F69" i="48"/>
  <c r="E69" i="48"/>
  <c r="D69" i="48"/>
  <c r="O68" i="48"/>
  <c r="N68" i="48"/>
  <c r="L68" i="48"/>
  <c r="K68" i="48"/>
  <c r="F68" i="48"/>
  <c r="E68" i="48"/>
  <c r="D68" i="48"/>
  <c r="N66" i="48"/>
  <c r="J66" i="48"/>
  <c r="H66" i="48"/>
  <c r="D66" i="48"/>
  <c r="B66" i="48"/>
  <c r="O62" i="48"/>
  <c r="N62" i="48"/>
  <c r="L62" i="48"/>
  <c r="F62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B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J94" i="46"/>
  <c r="E94" i="46"/>
  <c r="D94" i="46"/>
  <c r="J93" i="46"/>
  <c r="E93" i="46"/>
  <c r="D93" i="46"/>
  <c r="J92" i="46"/>
  <c r="E92" i="46"/>
  <c r="D92" i="46"/>
  <c r="J91" i="46"/>
  <c r="E91" i="46"/>
  <c r="D91" i="46"/>
  <c r="J90" i="46"/>
  <c r="E90" i="46"/>
  <c r="D90" i="46"/>
  <c r="J89" i="46"/>
  <c r="E89" i="46"/>
  <c r="D89" i="46"/>
  <c r="J88" i="46"/>
  <c r="E88" i="46"/>
  <c r="D88" i="46"/>
  <c r="J87" i="46"/>
  <c r="E87" i="46"/>
  <c r="D87" i="46"/>
  <c r="J86" i="46"/>
  <c r="E86" i="46"/>
  <c r="D86" i="46"/>
  <c r="J85" i="46"/>
  <c r="E85" i="46"/>
  <c r="D85" i="46"/>
  <c r="J84" i="46"/>
  <c r="E84" i="46"/>
  <c r="D84" i="46"/>
  <c r="J83" i="46"/>
  <c r="E83" i="46"/>
  <c r="D83" i="46"/>
  <c r="J82" i="46"/>
  <c r="E82" i="46"/>
  <c r="D82" i="46"/>
  <c r="J81" i="46"/>
  <c r="E81" i="46"/>
  <c r="D81" i="46"/>
  <c r="J80" i="46"/>
  <c r="E80" i="46"/>
  <c r="D80" i="46"/>
  <c r="J79" i="46"/>
  <c r="E79" i="46"/>
  <c r="D79" i="46"/>
  <c r="J78" i="46"/>
  <c r="E78" i="46"/>
  <c r="D78" i="46"/>
  <c r="J77" i="46"/>
  <c r="E77" i="46"/>
  <c r="D77" i="46"/>
  <c r="J76" i="46"/>
  <c r="E76" i="46"/>
  <c r="D76" i="46"/>
  <c r="O75" i="46"/>
  <c r="N75" i="46"/>
  <c r="L75" i="46"/>
  <c r="J75" i="46"/>
  <c r="F75" i="46"/>
  <c r="E75" i="46"/>
  <c r="D75" i="46"/>
  <c r="O74" i="46"/>
  <c r="N74" i="46"/>
  <c r="L74" i="46"/>
  <c r="J74" i="46"/>
  <c r="F74" i="46"/>
  <c r="E74" i="46"/>
  <c r="D74" i="46"/>
  <c r="O73" i="46"/>
  <c r="N73" i="46"/>
  <c r="L73" i="46"/>
  <c r="J73" i="46"/>
  <c r="F73" i="46"/>
  <c r="E73" i="46"/>
  <c r="D73" i="46"/>
  <c r="O72" i="46"/>
  <c r="N72" i="46"/>
  <c r="L72" i="46"/>
  <c r="J72" i="46"/>
  <c r="F72" i="46"/>
  <c r="E72" i="46"/>
  <c r="D72" i="46"/>
  <c r="O71" i="46"/>
  <c r="N71" i="46"/>
  <c r="L71" i="46"/>
  <c r="J71" i="46"/>
  <c r="F71" i="46"/>
  <c r="E71" i="46"/>
  <c r="D71" i="46"/>
  <c r="O70" i="46"/>
  <c r="N70" i="46"/>
  <c r="L70" i="46"/>
  <c r="J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B66" i="46"/>
  <c r="O62" i="46"/>
  <c r="N62" i="46"/>
  <c r="L62" i="46"/>
  <c r="F62" i="46"/>
  <c r="I61" i="46"/>
  <c r="K61" i="46" s="1"/>
  <c r="K62" i="46" s="1"/>
  <c r="H61" i="46"/>
  <c r="C61" i="46"/>
  <c r="E61" i="46" s="1"/>
  <c r="B61" i="46"/>
  <c r="J60" i="46"/>
  <c r="E60" i="46"/>
  <c r="D60" i="46"/>
  <c r="J59" i="46"/>
  <c r="E59" i="46"/>
  <c r="D59" i="46"/>
  <c r="J58" i="46"/>
  <c r="E58" i="46"/>
  <c r="D58" i="46"/>
  <c r="J57" i="46"/>
  <c r="E57" i="46"/>
  <c r="D57" i="46"/>
  <c r="J56" i="46"/>
  <c r="E56" i="46"/>
  <c r="D56" i="46"/>
  <c r="J55" i="46"/>
  <c r="E55" i="46"/>
  <c r="D55" i="46"/>
  <c r="O54" i="46"/>
  <c r="N54" i="46"/>
  <c r="L54" i="46"/>
  <c r="J54" i="46"/>
  <c r="F54" i="46"/>
  <c r="E54" i="46"/>
  <c r="D54" i="46"/>
  <c r="O53" i="46"/>
  <c r="P53" i="46" s="1"/>
  <c r="J53" i="46"/>
  <c r="E53" i="46"/>
  <c r="D53" i="46"/>
  <c r="O52" i="46"/>
  <c r="N52" i="46"/>
  <c r="L52" i="46"/>
  <c r="J52" i="46"/>
  <c r="F52" i="46"/>
  <c r="E52" i="46"/>
  <c r="D52" i="46"/>
  <c r="O51" i="46"/>
  <c r="N51" i="46"/>
  <c r="L51" i="46"/>
  <c r="J51" i="46"/>
  <c r="F51" i="46"/>
  <c r="E51" i="46"/>
  <c r="D51" i="46"/>
  <c r="O50" i="46"/>
  <c r="N50" i="46"/>
  <c r="L50" i="46"/>
  <c r="J50" i="46"/>
  <c r="F50" i="46"/>
  <c r="E50" i="46"/>
  <c r="D50" i="46"/>
  <c r="O49" i="46"/>
  <c r="N49" i="46"/>
  <c r="L49" i="46"/>
  <c r="J49" i="46"/>
  <c r="F49" i="46"/>
  <c r="E49" i="46"/>
  <c r="D49" i="46"/>
  <c r="O48" i="46"/>
  <c r="N48" i="46"/>
  <c r="L48" i="46"/>
  <c r="J48" i="46"/>
  <c r="F48" i="46"/>
  <c r="E48" i="46"/>
  <c r="D48" i="46"/>
  <c r="O47" i="46"/>
  <c r="N47" i="46"/>
  <c r="L47" i="46"/>
  <c r="J47" i="46"/>
  <c r="F47" i="46"/>
  <c r="E47" i="46"/>
  <c r="D47" i="46"/>
  <c r="O46" i="46"/>
  <c r="N46" i="46"/>
  <c r="L46" i="46"/>
  <c r="J46" i="46"/>
  <c r="F46" i="46"/>
  <c r="E46" i="46"/>
  <c r="D46" i="46"/>
  <c r="O45" i="46"/>
  <c r="N45" i="46"/>
  <c r="L45" i="46"/>
  <c r="J45" i="46"/>
  <c r="F45" i="46"/>
  <c r="E45" i="46"/>
  <c r="D45" i="46"/>
  <c r="O44" i="46"/>
  <c r="N44" i="46"/>
  <c r="L44" i="46"/>
  <c r="J44" i="46"/>
  <c r="F44" i="46"/>
  <c r="E44" i="46"/>
  <c r="D44" i="46"/>
  <c r="O43" i="46"/>
  <c r="N43" i="46"/>
  <c r="L43" i="46"/>
  <c r="J43" i="46"/>
  <c r="F43" i="46"/>
  <c r="E43" i="46"/>
  <c r="D43" i="46"/>
  <c r="O42" i="46"/>
  <c r="N42" i="46"/>
  <c r="L42" i="46"/>
  <c r="J42" i="46"/>
  <c r="F42" i="46"/>
  <c r="E42" i="46"/>
  <c r="D42" i="46"/>
  <c r="O41" i="46"/>
  <c r="N41" i="46"/>
  <c r="L41" i="46"/>
  <c r="J41" i="46"/>
  <c r="F41" i="46"/>
  <c r="E41" i="46"/>
  <c r="D41" i="46"/>
  <c r="O40" i="46"/>
  <c r="N40" i="46"/>
  <c r="L40" i="46"/>
  <c r="J40" i="46"/>
  <c r="F40" i="46"/>
  <c r="E40" i="46"/>
  <c r="D40" i="46"/>
  <c r="O39" i="46"/>
  <c r="N39" i="46"/>
  <c r="L39" i="46"/>
  <c r="J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F31" i="46"/>
  <c r="E31" i="46"/>
  <c r="D31" i="46"/>
  <c r="O30" i="46"/>
  <c r="N30" i="46"/>
  <c r="L30" i="46"/>
  <c r="F30" i="46"/>
  <c r="E30" i="46"/>
  <c r="D30" i="46"/>
  <c r="O29" i="46"/>
  <c r="N29" i="46"/>
  <c r="L29" i="46"/>
  <c r="F29" i="46"/>
  <c r="E29" i="46"/>
  <c r="D29" i="46"/>
  <c r="O28" i="46"/>
  <c r="N28" i="46"/>
  <c r="L28" i="46"/>
  <c r="F28" i="46"/>
  <c r="E28" i="46"/>
  <c r="D28" i="46"/>
  <c r="L27" i="46"/>
  <c r="F27" i="46"/>
  <c r="E27" i="46"/>
  <c r="D27" i="46"/>
  <c r="L26" i="46"/>
  <c r="F26" i="46"/>
  <c r="E26" i="46"/>
  <c r="D26" i="46"/>
  <c r="E25" i="46"/>
  <c r="D25" i="46"/>
  <c r="E24" i="46"/>
  <c r="D24" i="46"/>
  <c r="O23" i="46"/>
  <c r="N23" i="46"/>
  <c r="L23" i="46"/>
  <c r="F23" i="46"/>
  <c r="E23" i="46"/>
  <c r="D23" i="46"/>
  <c r="O22" i="46"/>
  <c r="N22" i="46"/>
  <c r="L22" i="46"/>
  <c r="F22" i="46"/>
  <c r="E22" i="46"/>
  <c r="D22" i="46"/>
  <c r="O21" i="46"/>
  <c r="N21" i="46"/>
  <c r="L21" i="46"/>
  <c r="F21" i="46"/>
  <c r="E21" i="46"/>
  <c r="D21" i="46"/>
  <c r="O20" i="46"/>
  <c r="N20" i="46"/>
  <c r="L20" i="46"/>
  <c r="F20" i="46"/>
  <c r="E20" i="46"/>
  <c r="D20" i="46"/>
  <c r="O19" i="46"/>
  <c r="N19" i="46"/>
  <c r="L19" i="46"/>
  <c r="F19" i="46"/>
  <c r="E19" i="46"/>
  <c r="D19" i="46"/>
  <c r="O18" i="46"/>
  <c r="N18" i="46"/>
  <c r="L18" i="46"/>
  <c r="F18" i="46"/>
  <c r="E18" i="46"/>
  <c r="D18" i="46"/>
  <c r="O17" i="46"/>
  <c r="N17" i="46"/>
  <c r="L17" i="46"/>
  <c r="F17" i="46"/>
  <c r="E17" i="46"/>
  <c r="D17" i="46"/>
  <c r="O16" i="46"/>
  <c r="N16" i="46"/>
  <c r="L16" i="46"/>
  <c r="F16" i="46"/>
  <c r="E16" i="46"/>
  <c r="D16" i="46"/>
  <c r="O15" i="46"/>
  <c r="N15" i="46"/>
  <c r="L15" i="46"/>
  <c r="F15" i="46"/>
  <c r="E15" i="46"/>
  <c r="D15" i="46"/>
  <c r="O14" i="46"/>
  <c r="N14" i="46"/>
  <c r="L14" i="46"/>
  <c r="F14" i="46"/>
  <c r="E14" i="46"/>
  <c r="D14" i="46"/>
  <c r="O13" i="46"/>
  <c r="N13" i="46"/>
  <c r="L13" i="46"/>
  <c r="F13" i="46"/>
  <c r="E13" i="46"/>
  <c r="D13" i="46"/>
  <c r="O12" i="46"/>
  <c r="N12" i="46"/>
  <c r="L12" i="46"/>
  <c r="F12" i="46"/>
  <c r="E12" i="46"/>
  <c r="D12" i="46"/>
  <c r="O11" i="46"/>
  <c r="N11" i="46"/>
  <c r="L11" i="46"/>
  <c r="F11" i="46"/>
  <c r="E11" i="46"/>
  <c r="D11" i="46"/>
  <c r="O10" i="46"/>
  <c r="N10" i="46"/>
  <c r="L10" i="46"/>
  <c r="F10" i="46"/>
  <c r="E10" i="46"/>
  <c r="D10" i="46"/>
  <c r="O9" i="46"/>
  <c r="N9" i="46"/>
  <c r="L9" i="46"/>
  <c r="F9" i="46"/>
  <c r="E9" i="46"/>
  <c r="D9" i="46"/>
  <c r="O8" i="46"/>
  <c r="N8" i="46"/>
  <c r="L8" i="46"/>
  <c r="F8" i="46"/>
  <c r="E8" i="46"/>
  <c r="D8" i="46"/>
  <c r="O7" i="46"/>
  <c r="N7" i="46"/>
  <c r="L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F95" i="47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D50" i="2"/>
  <c r="C50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D10" i="2"/>
  <c r="C10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C6" i="36"/>
  <c r="K67" i="36" s="1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60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J60" i="36"/>
  <c r="E60" i="36"/>
  <c r="D60" i="36"/>
  <c r="K59" i="36"/>
  <c r="J59" i="36"/>
  <c r="E59" i="36"/>
  <c r="D59" i="36"/>
  <c r="O58" i="36"/>
  <c r="N58" i="36"/>
  <c r="L58" i="36"/>
  <c r="K58" i="36"/>
  <c r="J58" i="36"/>
  <c r="F58" i="36"/>
  <c r="E58" i="36"/>
  <c r="D58" i="36"/>
  <c r="O57" i="36"/>
  <c r="N57" i="36"/>
  <c r="L57" i="36"/>
  <c r="K57" i="36"/>
  <c r="J57" i="36"/>
  <c r="F57" i="36"/>
  <c r="E57" i="36"/>
  <c r="D57" i="36"/>
  <c r="K56" i="36"/>
  <c r="J56" i="36"/>
  <c r="F56" i="36"/>
  <c r="E56" i="36"/>
  <c r="D56" i="36"/>
  <c r="K55" i="36"/>
  <c r="J55" i="36"/>
  <c r="E55" i="36"/>
  <c r="D55" i="36"/>
  <c r="K54" i="36"/>
  <c r="J54" i="36"/>
  <c r="E54" i="36"/>
  <c r="D54" i="36"/>
  <c r="K53" i="36"/>
  <c r="J53" i="36"/>
  <c r="E53" i="36"/>
  <c r="D53" i="36"/>
  <c r="K52" i="36"/>
  <c r="J52" i="36"/>
  <c r="E52" i="36"/>
  <c r="D52" i="36"/>
  <c r="O51" i="36"/>
  <c r="N51" i="36"/>
  <c r="L51" i="36"/>
  <c r="K51" i="36"/>
  <c r="J51" i="36"/>
  <c r="F51" i="36"/>
  <c r="E51" i="36"/>
  <c r="D51" i="36"/>
  <c r="O50" i="36"/>
  <c r="N50" i="36"/>
  <c r="L50" i="36"/>
  <c r="K50" i="36"/>
  <c r="J50" i="36"/>
  <c r="F50" i="36"/>
  <c r="E50" i="36"/>
  <c r="D50" i="36"/>
  <c r="O49" i="36"/>
  <c r="N49" i="36"/>
  <c r="L49" i="36"/>
  <c r="K49" i="36"/>
  <c r="J49" i="36"/>
  <c r="F49" i="36"/>
  <c r="E49" i="36"/>
  <c r="D49" i="36"/>
  <c r="O48" i="36"/>
  <c r="N48" i="36"/>
  <c r="L48" i="36"/>
  <c r="K48" i="36"/>
  <c r="J48" i="36"/>
  <c r="F48" i="36"/>
  <c r="E48" i="36"/>
  <c r="D48" i="36"/>
  <c r="O47" i="36"/>
  <c r="N47" i="36"/>
  <c r="L47" i="36"/>
  <c r="K47" i="36"/>
  <c r="J47" i="36"/>
  <c r="F47" i="36"/>
  <c r="E47" i="36"/>
  <c r="D47" i="36"/>
  <c r="O46" i="36"/>
  <c r="N46" i="36"/>
  <c r="L46" i="36"/>
  <c r="K46" i="36"/>
  <c r="J46" i="36"/>
  <c r="F46" i="36"/>
  <c r="E46" i="36"/>
  <c r="D46" i="36"/>
  <c r="O45" i="36"/>
  <c r="N45" i="36"/>
  <c r="L45" i="36"/>
  <c r="K45" i="36"/>
  <c r="J45" i="36"/>
  <c r="F45" i="36"/>
  <c r="E45" i="36"/>
  <c r="D45" i="36"/>
  <c r="O44" i="36"/>
  <c r="N44" i="36"/>
  <c r="L44" i="36"/>
  <c r="K44" i="36"/>
  <c r="J44" i="36"/>
  <c r="F44" i="36"/>
  <c r="E44" i="36"/>
  <c r="D44" i="36"/>
  <c r="O43" i="36"/>
  <c r="N43" i="36"/>
  <c r="L43" i="36"/>
  <c r="K43" i="36"/>
  <c r="J43" i="36"/>
  <c r="F43" i="36"/>
  <c r="E43" i="36"/>
  <c r="D43" i="36"/>
  <c r="O42" i="36"/>
  <c r="N42" i="36"/>
  <c r="L42" i="36"/>
  <c r="K42" i="36"/>
  <c r="J42" i="36"/>
  <c r="F42" i="36"/>
  <c r="E42" i="36"/>
  <c r="D42" i="36"/>
  <c r="O41" i="36"/>
  <c r="N41" i="36"/>
  <c r="L41" i="36"/>
  <c r="K41" i="36"/>
  <c r="J41" i="36"/>
  <c r="F41" i="36"/>
  <c r="E41" i="36"/>
  <c r="D41" i="36"/>
  <c r="O40" i="36"/>
  <c r="N40" i="36"/>
  <c r="L40" i="36"/>
  <c r="K40" i="36"/>
  <c r="J40" i="36"/>
  <c r="F40" i="36"/>
  <c r="E40" i="36"/>
  <c r="D40" i="36"/>
  <c r="O39" i="36"/>
  <c r="N39" i="36"/>
  <c r="L39" i="36"/>
  <c r="K39" i="36"/>
  <c r="J39" i="36"/>
  <c r="F39" i="36"/>
  <c r="E39" i="36"/>
  <c r="D39" i="36"/>
  <c r="N37" i="36"/>
  <c r="J37" i="36"/>
  <c r="H37" i="36"/>
  <c r="D37" i="36"/>
  <c r="B37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P32" i="47" l="1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I20" i="2"/>
  <c r="M10" i="2"/>
  <c r="P95" i="48"/>
  <c r="N95" i="36"/>
  <c r="P82" i="36"/>
  <c r="P72" i="36"/>
  <c r="P59" i="36"/>
  <c r="Q48" i="2"/>
  <c r="P30" i="2"/>
  <c r="J2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<sst xmlns="http://schemas.openxmlformats.org/spreadsheetml/2006/main" count="2017" uniqueCount="238">
  <si>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</si>
  <si>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</si>
  <si>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</si>
  <si>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</si>
  <si>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</si>
  <si>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</si>
  <si>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</si>
  <si>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</si>
  <si>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</si>
  <si>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</si>
  <si>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</si>
  <si>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</si>
  <si>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</si>
  <si>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</si>
  <si>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</si>
  <si>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</si>
  <si>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</si>
  <si>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</si>
  <si>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</si>
  <si>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</si>
  <si>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</si>
  <si>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</si>
  <si>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</si>
  <si>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</si>
  <si>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</si>
  <si>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</si>
  <si>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</si>
  <si>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</si>
  <si>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</si>
  <si>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</si>
  <si>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</si>
  <si>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</si>
  <si>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</si>
  <si>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</si>
  <si>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</si>
  <si>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</si>
  <si>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</si>
  <si>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</si>
  <si>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</si>
  <si>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</si>
  <si>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</si>
  <si>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</si>
  <si>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</si>
  <si>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</si>
  <si>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</si>
  <si>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</si>
  <si>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</si>
  <si>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</si>
  <si>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</si>
  <si>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</si>
  <si>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</si>
  <si>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</si>
  <si>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</si>
  <si>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</si>
  <si>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</si>
  <si>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</si>
  <si>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</si>
  <si>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</si>
  <si>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</si>
  <si>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</si>
  <si>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</si>
  <si>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</si>
  <si>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</si>
  <si>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</si>
  <si>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</si>
  <si>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</si>
  <si>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</si>
  <si>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</si>
  <si>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</si>
  <si>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</si>
  <si>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</si>
  <si>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</si>
  <si>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</si>
  <si>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</si>
  <si>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</si>
  <si>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</si>
  <si>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</si>
  <si>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</si>
  <si>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</si>
  <si>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</si>
  <si>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</si>
  <si>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</si>
  <si>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</si>
  <si>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</si>
  <si>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</si>
  <si>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</si>
  <si>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</si>
  <si>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</si>
  <si>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</si>
  <si>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</si>
  <si>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</si>
  <si>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</si>
  <si>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</si>
  <si>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</si>
  <si>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</si>
  <si>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</si>
  <si>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</si>
  <si>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</si>
  <si>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</si>
  <si>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</si>
  <si>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</si>
  <si>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</si>
  <si>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</si>
  <si>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</si>
  <si>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</si>
  <si>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</si>
  <si>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</si>
  <si>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Ano Móvel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</si>
  <si>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</si>
  <si>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</si>
  <si>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</si>
  <si>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</si>
  <si>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</si>
  <si>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</si>
  <si>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</si>
  <si>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</si>
  <si>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</si>
  <si>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</si>
  <si>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</si>
  <si>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</si>
  <si>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</si>
  <si>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</si>
  <si>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</si>
  <si>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</si>
  <si>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</si>
  <si>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</si>
  <si>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</si>
  <si>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</si>
  <si>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</si>
  <si>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</si>
  <si>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</si>
  <si>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D       2022/2021</t>
  </si>
  <si>
    <t>2007/2021</t>
  </si>
  <si>
    <t>2022 /2021</t>
  </si>
  <si>
    <t>Vinho Licoroso com DO / IG</t>
  </si>
  <si>
    <t>Vinho Licoroso sem DO / IG</t>
  </si>
  <si>
    <t>2022 / 2021</t>
  </si>
  <si>
    <t>Evolução das Exportações de Vinho com DO + IG + Vinho (ex-mesa) por Mercado / Acondicionamento</t>
  </si>
  <si>
    <t>2022/2021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</si>
  <si>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</si>
  <si>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</si>
  <si>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</si>
  <si>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</si>
  <si>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</si>
  <si>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</si>
  <si>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</si>
  <si>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</si>
  <si>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</si>
  <si>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</si>
  <si>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</si>
  <si>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2022 - Dados Preliminares</t>
  </si>
  <si>
    <t>Evolução das Exportações de Vinho com DO com Destino a uma Seleção de Mercados</t>
  </si>
  <si>
    <t>2021  - Dados Definitivos - 09-08-2022</t>
  </si>
  <si>
    <t xml:space="preserve">setembro 2022 versus setembro 2021 </t>
  </si>
  <si>
    <t>5 - Exportações por Tipo de produto - setembro 2022 vs setembro 2021</t>
  </si>
  <si>
    <t>7 - Evolução das Exportações de Vinho (NC 2204) por Mercado / Acondicionamento - setembro 2022 vs setembro 2021</t>
  </si>
  <si>
    <t>9 - Evolução das Exportações com Destino a uma Selecção de Mercado - setembro  2022 vs setembro 2021</t>
  </si>
  <si>
    <t>jan-set</t>
  </si>
  <si>
    <t>out 20 a set 2021</t>
  </si>
  <si>
    <t>out 21 a set 2022</t>
  </si>
  <si>
    <t>Exportações por Tipo de Produto - setembro 2022 vs setembro 2021</t>
  </si>
  <si>
    <t>Evolução das Exportações de Vinho (NC 2204) por Mercado / Acondicionamento - setembro 2022 vs setembro 2021</t>
  </si>
  <si>
    <t>Evolução das Exportações com Destino a uma Seleção de Mercados (NC 2204) - setembro 2022 vs setembro 2021</t>
  </si>
  <si>
    <t>E.U.AMERICA</t>
  </si>
  <si>
    <t>FRANCA</t>
  </si>
  <si>
    <t>REINO UNIDO</t>
  </si>
  <si>
    <t>BRASIL</t>
  </si>
  <si>
    <t>CANADA</t>
  </si>
  <si>
    <t>ALEMANHA</t>
  </si>
  <si>
    <t>BELGICA</t>
  </si>
  <si>
    <t>PAISES BAIXOS</t>
  </si>
  <si>
    <t>ANGOLA</t>
  </si>
  <si>
    <t>SUICA</t>
  </si>
  <si>
    <t>POLONIA</t>
  </si>
  <si>
    <t>SUECIA</t>
  </si>
  <si>
    <t>ESPANHA</t>
  </si>
  <si>
    <t>DINAMARCA</t>
  </si>
  <si>
    <t>NORUEGA</t>
  </si>
  <si>
    <t>LUXEMBURGO</t>
  </si>
  <si>
    <t>PAISES PT N/ DETERM.</t>
  </si>
  <si>
    <t>FINLANDIA</t>
  </si>
  <si>
    <t>ITALIA</t>
  </si>
  <si>
    <t>JAPAO</t>
  </si>
  <si>
    <t>GUINE BISSAU</t>
  </si>
  <si>
    <t>CHINA</t>
  </si>
  <si>
    <t>FEDERAÇÃO RUSSA</t>
  </si>
  <si>
    <t>LETONIA</t>
  </si>
  <si>
    <t>COREIA DO SUL</t>
  </si>
  <si>
    <t>IRLANDA</t>
  </si>
  <si>
    <t>AUSTRIA</t>
  </si>
  <si>
    <t>ESTONIA</t>
  </si>
  <si>
    <t>ROMENIA</t>
  </si>
  <si>
    <t>REP. CHECA</t>
  </si>
  <si>
    <t>LITUANIA</t>
  </si>
  <si>
    <t>REINO UNIDO (IRLANDA DO NORTE)</t>
  </si>
  <si>
    <t>CHIPRE</t>
  </si>
  <si>
    <t>REP. ESLOVACA</t>
  </si>
  <si>
    <t>MALTA</t>
  </si>
  <si>
    <t>AUSTRALIA</t>
  </si>
  <si>
    <t>MACAU</t>
  </si>
  <si>
    <t>MOCAMBIQUE</t>
  </si>
  <si>
    <t>S.TOME PRINCIPE</t>
  </si>
  <si>
    <t>EMIRATOS ARABES</t>
  </si>
  <si>
    <t>COLOMBIA</t>
  </si>
  <si>
    <t>MEXICO</t>
  </si>
  <si>
    <t>SUAZILANDIA</t>
  </si>
  <si>
    <t>SINGAPURA</t>
  </si>
  <si>
    <t>CABO VERDE</t>
  </si>
  <si>
    <t>UCRANIA</t>
  </si>
  <si>
    <t>ISRAEL</t>
  </si>
  <si>
    <t>URUGUAI</t>
  </si>
  <si>
    <t>NOVA ZELANDIA</t>
  </si>
  <si>
    <t>BULGARIA</t>
  </si>
  <si>
    <t>INDONESIA</t>
  </si>
  <si>
    <t>AFRICA DO SUL</t>
  </si>
  <si>
    <t>HUNGRIA</t>
  </si>
  <si>
    <t>TAIWAN</t>
  </si>
  <si>
    <t>PARAGUAI</t>
  </si>
  <si>
    <t>CROACIA</t>
  </si>
  <si>
    <t>ISLANDIA</t>
  </si>
  <si>
    <t>RUANDA</t>
  </si>
  <si>
    <t>GRECIA</t>
  </si>
  <si>
    <t>COSTA DO MARFIM</t>
  </si>
  <si>
    <t>TURQUIA</t>
  </si>
  <si>
    <t>NIGERIA</t>
  </si>
  <si>
    <t>FILIPINAS</t>
  </si>
  <si>
    <t>INDIA</t>
  </si>
  <si>
    <t>SENEGAL</t>
  </si>
  <si>
    <t>BIELORRUSSIA</t>
  </si>
  <si>
    <t>AZERBAIJAO</t>
  </si>
  <si>
    <t>NAMIBIA</t>
  </si>
  <si>
    <t>TIMOR LESTE</t>
  </si>
  <si>
    <t>PROV/ABAST.BORDO PT</t>
  </si>
  <si>
    <t>HONG-KONG</t>
  </si>
  <si>
    <t>ANDORRA</t>
  </si>
  <si>
    <t>CATAR</t>
  </si>
  <si>
    <t>REP.DOMINICANA</t>
  </si>
  <si>
    <t>VENEZUELA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</si>
</sst>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68">
    <xf numFmtId="0" fontId="0" fillId="0" borderId="0" xfId="0"/>
    <xf numFmtId="0" fontId="8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7" fillId="0" borderId="0" xfId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2" xfId="0" applyFont="1" applyBorder="1"/>
    <xf numFmtId="164" fontId="10" fillId="0" borderId="0" xfId="0" applyNumberFormat="1" applyFont="1"/>
    <xf numFmtId="0" fontId="8" fillId="0" borderId="4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23" xfId="0" applyNumberFormat="1" applyFont="1" applyBorder="1"/>
    <xf numFmtId="164" fontId="5" fillId="0" borderId="29" xfId="0" applyNumberFormat="1" applyFont="1" applyBorder="1"/>
    <xf numFmtId="164" fontId="5" fillId="0" borderId="17" xfId="0" applyNumberFormat="1" applyFont="1" applyBorder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28" xfId="0" applyNumberFormat="1" applyFont="1" applyBorder="1"/>
    <xf numFmtId="2" fontId="8" fillId="0" borderId="4" xfId="0" applyNumberFormat="1" applyFont="1" applyBorder="1"/>
    <xf numFmtId="2" fontId="0" fillId="0" borderId="12" xfId="0" applyNumberFormat="1" applyBorder="1"/>
    <xf numFmtId="2" fontId="0" fillId="0" borderId="9" xfId="0" applyNumberFormat="1" applyBorder="1"/>
    <xf numFmtId="2" fontId="9" fillId="0" borderId="3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Border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3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0" fontId="9" fillId="2" borderId="81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9" xfId="0" applyFont="1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8" fillId="0" borderId="35" xfId="0" applyNumberFormat="1" applyFont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5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5" xfId="0" applyNumberFormat="1" applyBorder="1"/>
    <xf numFmtId="0" fontId="9" fillId="2" borderId="6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164" fontId="17" fillId="0" borderId="17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3" fontId="0" fillId="0" borderId="89" xfId="0" applyNumberFormat="1" applyBorder="1"/>
    <xf numFmtId="3" fontId="0" fillId="0" borderId="90" xfId="0" applyNumberFormat="1" applyBorder="1"/>
    <xf numFmtId="3" fontId="0" fillId="0" borderId="91" xfId="0" applyNumberFormat="1" applyBorder="1"/>
    <xf numFmtId="0" fontId="8" fillId="0" borderId="0" xfId="0" applyFont="1" applyAlignment="1">
      <alignment horizontal="right"/>
    </xf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5" xfId="0" applyNumberFormat="1" applyFont="1" applyBorder="1"/>
    <xf numFmtId="164" fontId="17" fillId="0" borderId="1" xfId="0" applyNumberFormat="1" applyFont="1" applyBorder="1"/>
    <xf numFmtId="3" fontId="0" fillId="0" borderId="25" xfId="0" applyNumberFormat="1" applyBorder="1"/>
    <xf numFmtId="3" fontId="10" fillId="0" borderId="15" xfId="0" applyNumberFormat="1" applyFont="1" applyBorder="1"/>
    <xf numFmtId="3" fontId="10" fillId="0" borderId="82" xfId="0" applyNumberFormat="1" applyFont="1" applyBorder="1"/>
    <xf numFmtId="3" fontId="8" fillId="0" borderId="3" xfId="0" applyNumberFormat="1" applyFont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2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3" fontId="8" fillId="0" borderId="27" xfId="0" applyNumberFormat="1" applyFont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2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5" xfId="0" applyNumberFormat="1" applyBorder="1" applyAlignment="1">
      <alignment horizontal="center"/>
    </xf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/>
    <xf numFmtId="164" fontId="18" fillId="4" borderId="0" xfId="0" applyNumberFormat="1" applyFont="1" applyFill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2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38" xfId="0" applyFont="1" applyFill="1" applyBorder="1" applyAlignment="1">
      <alignment horizontal="center" wrapText="1"/>
    </xf>
    <xf numFmtId="0" fontId="9" fillId="2" borderId="93" xfId="0" applyFont="1" applyFill="1" applyBorder="1" applyAlignment="1">
      <alignment horizontal="center" wrapText="1"/>
    </xf>
    <xf numFmtId="0" fontId="9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/>
    </xf>
    <xf numFmtId="0" fontId="9" fillId="2" borderId="96" xfId="0" applyFont="1" applyFill="1" applyBorder="1" applyAlignment="1">
      <alignment horizontal="center"/>
    </xf>
    <xf numFmtId="0" fontId="7" fillId="0" borderId="0" xfId="1" applyFill="1"/>
    <xf numFmtId="6" fontId="9" fillId="2" borderId="63" xfId="0" applyNumberFormat="1" applyFont="1" applyFill="1" applyBorder="1" applyAlignment="1">
      <alignment horizontal="center"/>
    </xf>
    <xf numFmtId="164" fontId="14" fillId="4" borderId="35" xfId="0" applyNumberFormat="1" applyFont="1" applyFill="1" applyBorder="1"/>
    <xf numFmtId="4" fontId="0" fillId="0" borderId="0" xfId="0" applyNumberFormat="1"/>
    <xf numFmtId="0" fontId="17" fillId="0" borderId="0" xfId="0" applyFont="1"/>
    <xf numFmtId="0" fontId="9" fillId="2" borderId="38" xfId="0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9" fillId="2" borderId="60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7" xfId="0" applyNumberFormat="1" applyBorder="1"/>
    <xf numFmtId="3" fontId="0" fillId="0" borderId="14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6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8" xfId="0" applyNumberFormat="1" applyFont="1" applyBorder="1"/>
    <xf numFmtId="164" fontId="5" fillId="0" borderId="5" xfId="0" applyNumberFormat="1" applyFont="1" applyBorder="1"/>
    <xf numFmtId="164" fontId="5" fillId="0" borderId="27" xfId="0" applyNumberFormat="1" applyFont="1" applyBorder="1"/>
    <xf numFmtId="164" fontId="5" fillId="0" borderId="88" xfId="0" applyNumberFormat="1" applyFont="1" applyBorder="1" applyAlignment="1">
      <alignment horizontal="center"/>
    </xf>
    <xf numFmtId="3" fontId="0" fillId="0" borderId="86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0" fontId="9" fillId="0" borderId="89" xfId="0" applyFont="1" applyBorder="1" applyAlignment="1">
      <alignment horizontal="center"/>
    </xf>
    <xf numFmtId="166" fontId="0" fillId="0" borderId="0" xfId="0" applyNumberFormat="1"/>
    <xf numFmtId="4" fontId="0" fillId="0" borderId="24" xfId="0" applyNumberFormat="1" applyBorder="1"/>
    <xf numFmtId="3" fontId="0" fillId="0" borderId="99" xfId="0" applyNumberFormat="1" applyBorder="1"/>
    <xf numFmtId="0" fontId="15" fillId="0" borderId="0" xfId="0" applyFont="1" applyAlignment="1">
      <alignment horizontal="center"/>
    </xf>
    <xf numFmtId="0" fontId="9" fillId="2" borderId="53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92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6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9" fillId="2" borderId="65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2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'1'!$B$6:$P$6</c:f>
              <c:numCache>
                <c:formatCode>#,##0</c:formatCode>
                <c:ptCount val="15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'1'!$B$30:$P$30</c:f>
              <c:numCache>
                <c:formatCode>#,##0</c:formatCode>
                <c:ptCount val="15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'1'!$B$32:$P$32</c:f>
              <c:numCache>
                <c:formatCode>#,##0</c:formatCode>
                <c:ptCount val="15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'1'!$B$8:$P$8</c:f>
              <c:numCache>
                <c:formatCode>#,##0</c:formatCode>
                <c:ptCount val="15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'1'!$B$10:$P$10</c:f>
              <c:numCache>
                <c:formatCode>#,##0</c:formatCode>
                <c:ptCount val="15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'1'!$B$17:$P$17</c:f>
              <c:numCache>
                <c:formatCode>#,##0</c:formatCode>
                <c:ptCount val="15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'1'!$B$19:$P$19</c:f>
              <c:numCache>
                <c:formatCode>#,##0</c:formatCode>
                <c:ptCount val="15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'1'!$B$21:$P$21</c:f>
              <c:numCache>
                <c:formatCode>#,##0</c:formatCode>
                <c:ptCount val="15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'1'!$B$28:$P$28</c:f>
              <c:numCache>
                <c:formatCode>#,##0</c:formatCode>
                <c:ptCount val="15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5</xdr:row>
      <xdr:rowOff>76200</xdr:rowOff>
    </xdr:from>
    <xdr:to>
      <xdr:col>17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7</xdr:row>
      <xdr:rowOff>0</xdr:rowOff>
    </xdr:from>
    <xdr:to>
      <xdr:col>17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9</xdr:row>
      <xdr:rowOff>0</xdr:rowOff>
    </xdr:from>
    <xdr:to>
      <xdr:col>17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16</xdr:row>
      <xdr:rowOff>28575</xdr:rowOff>
    </xdr:from>
    <xdr:to>
      <xdr:col>16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18</xdr:row>
      <xdr:rowOff>76200</xdr:rowOff>
    </xdr:from>
    <xdr:to>
      <xdr:col>16</xdr:col>
      <xdr:colOff>1219200</xdr:colOff>
      <xdr:row>19</xdr:row>
      <xdr:rowOff>200025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47625</xdr:colOff>
      <xdr:row>27</xdr:row>
      <xdr:rowOff>104775</xdr:rowOff>
    </xdr:from>
    <xdr:to>
      <xdr:col>17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47625</xdr:colOff>
      <xdr:row>28</xdr:row>
      <xdr:rowOff>352424</xdr:rowOff>
    </xdr:from>
    <xdr:to>
      <xdr:col>17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57150</xdr:colOff>
      <xdr:row>31</xdr:row>
      <xdr:rowOff>95250</xdr:rowOff>
    </xdr:from>
    <xdr:to>
      <xdr:col>17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cheiro%20Trabalho%20Se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"/>
      <sheetName val="Folha1"/>
      <sheetName val="Folha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zoomScaleNormal="100" workbookViewId="0">
      <selection activeCell="B27" sqref="B27"/>
    </sheetView>
  </sheetViews>
  <sheetFormatPr defaultRowHeight="15" x14ac:dyDescent="0.25"/>
  <cols>
    <col min="1" max="1" width="3.140625" customWidth="1"/>
  </cols>
  <sheetData>
    <row r="2" spans="2:11" ht="15.75" x14ac:dyDescent="0.25">
      <c r="E2" s="307" t="s">
        <v>25</v>
      </c>
      <c r="F2" s="307"/>
      <c r="G2" s="307"/>
      <c r="H2" s="307"/>
      <c r="I2" s="307"/>
      <c r="J2" s="307"/>
      <c r="K2" s="307"/>
    </row>
    <row r="3" spans="2:11" ht="15.75" x14ac:dyDescent="0.25">
      <c r="E3" s="307" t="s">
        <v>153</v>
      </c>
      <c r="F3" s="307"/>
      <c r="G3" s="307"/>
      <c r="H3" s="307"/>
      <c r="I3" s="307"/>
      <c r="J3" s="307"/>
      <c r="K3" s="307"/>
    </row>
    <row r="7" spans="2:11" ht="15.95" customHeight="1" x14ac:dyDescent="0.25"/>
    <row r="8" spans="2:11" ht="15.95" customHeight="1" x14ac:dyDescent="0.25">
      <c r="B8" s="5" t="s">
        <v>26</v>
      </c>
      <c r="C8" s="5"/>
    </row>
    <row r="9" spans="2:11" ht="15.95" customHeight="1" x14ac:dyDescent="0.25"/>
    <row r="10" spans="2:11" ht="15.95" customHeight="1" x14ac:dyDescent="0.25">
      <c r="B10" s="5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5" t="s">
        <v>98</v>
      </c>
    </row>
    <row r="13" spans="2:11" ht="15.95" customHeight="1" x14ac:dyDescent="0.25">
      <c r="B13" s="5"/>
      <c r="C13" s="5"/>
      <c r="D13" s="5"/>
      <c r="E13" s="5"/>
      <c r="F13" s="5"/>
      <c r="G13" s="5"/>
    </row>
    <row r="14" spans="2:11" ht="15.95" customHeight="1" x14ac:dyDescent="0.25">
      <c r="B14" s="5" t="s">
        <v>97</v>
      </c>
      <c r="C14" s="5"/>
      <c r="D14" s="5"/>
      <c r="E14" s="5"/>
      <c r="F14" s="5"/>
      <c r="G14" s="5"/>
    </row>
    <row r="15" spans="2:11" ht="15.95" customHeight="1" x14ac:dyDescent="0.25"/>
    <row r="16" spans="2:11" ht="15.95" customHeight="1" x14ac:dyDescent="0.25">
      <c r="B16" s="5" t="s">
        <v>101</v>
      </c>
    </row>
    <row r="17" spans="2:8" ht="15.95" customHeight="1" x14ac:dyDescent="0.25">
      <c r="B17" s="5"/>
    </row>
    <row r="18" spans="2:8" ht="15.95" customHeight="1" x14ac:dyDescent="0.25">
      <c r="B18" s="5" t="s">
        <v>154</v>
      </c>
    </row>
    <row r="19" spans="2:8" ht="15.95" customHeight="1" x14ac:dyDescent="0.25">
      <c r="B19" s="5"/>
    </row>
    <row r="20" spans="2:8" ht="15.95" customHeight="1" x14ac:dyDescent="0.25">
      <c r="B20" s="269" t="s">
        <v>108</v>
      </c>
    </row>
    <row r="21" spans="2:8" ht="15.95" customHeight="1" x14ac:dyDescent="0.25">
      <c r="B21" s="5"/>
    </row>
    <row r="22" spans="2:8" ht="15.95" customHeight="1" x14ac:dyDescent="0.25">
      <c r="B22" s="5" t="s">
        <v>155</v>
      </c>
    </row>
    <row r="23" spans="2:8" ht="15.95" customHeight="1" x14ac:dyDescent="0.25"/>
    <row r="24" spans="2:8" ht="15.95" customHeight="1" x14ac:dyDescent="0.25">
      <c r="B24" s="269" t="s">
        <v>109</v>
      </c>
    </row>
    <row r="25" spans="2:8" ht="15.95" customHeight="1" x14ac:dyDescent="0.25"/>
    <row r="26" spans="2:8" ht="15.95" customHeight="1" x14ac:dyDescent="0.25">
      <c r="B26" s="269" t="s">
        <v>156</v>
      </c>
    </row>
    <row r="27" spans="2:8" ht="15.95" customHeight="1" x14ac:dyDescent="0.25">
      <c r="B27" s="5"/>
      <c r="C27" s="5"/>
      <c r="D27" s="5"/>
      <c r="E27" s="5"/>
      <c r="F27" s="5"/>
      <c r="G27" s="5"/>
      <c r="H27" s="5"/>
    </row>
    <row r="28" spans="2:8" ht="15.95" customHeight="1" x14ac:dyDescent="0.25">
      <c r="B28" s="269" t="s">
        <v>118</v>
      </c>
    </row>
    <row r="29" spans="2:8" ht="15.95" customHeight="1" x14ac:dyDescent="0.25">
      <c r="B29" s="5"/>
    </row>
    <row r="30" spans="2:8" x14ac:dyDescent="0.25">
      <c r="B30" s="269" t="s">
        <v>119</v>
      </c>
    </row>
    <row r="31" spans="2:8" x14ac:dyDescent="0.25">
      <c r="B31" s="5"/>
    </row>
    <row r="32" spans="2:8" x14ac:dyDescent="0.25">
      <c r="B32" s="269" t="s">
        <v>120</v>
      </c>
    </row>
    <row r="33" spans="2:2" x14ac:dyDescent="0.25">
      <c r="B33" s="5"/>
    </row>
    <row r="34" spans="2:2" x14ac:dyDescent="0.25">
      <c r="B34" s="269" t="s">
        <v>121</v>
      </c>
    </row>
    <row r="36" spans="2:2" x14ac:dyDescent="0.25">
      <c r="B36" s="269" t="s">
        <v>122</v>
      </c>
    </row>
    <row r="38" spans="2:2" x14ac:dyDescent="0.25">
      <c r="B38" s="269" t="s">
        <v>123</v>
      </c>
    </row>
    <row r="39" spans="2:2" x14ac:dyDescent="0.25">
      <c r="B39" s="269"/>
    </row>
    <row r="40" spans="2:2" x14ac:dyDescent="0.25">
      <c r="B40" s="269" t="s">
        <v>124</v>
      </c>
    </row>
    <row r="42" spans="2:2" x14ac:dyDescent="0.25">
      <c r="B42" s="269" t="s">
        <v>125</v>
      </c>
    </row>
    <row r="44" spans="2:2" x14ac:dyDescent="0.25">
      <c r="B44" s="269" t="s">
        <v>126</v>
      </c>
    </row>
    <row r="46" spans="2:2" x14ac:dyDescent="0.25">
      <c r="B46" s="269" t="s">
        <v>110</v>
      </c>
    </row>
    <row r="48" spans="2:2" x14ac:dyDescent="0.25">
      <c r="B48" s="269" t="s">
        <v>111</v>
      </c>
    </row>
    <row r="50" spans="2:2" x14ac:dyDescent="0.25">
      <c r="B50" s="269" t="s">
        <v>112</v>
      </c>
    </row>
    <row r="52" spans="2:2" x14ac:dyDescent="0.25">
      <c r="B52" s="269" t="s">
        <v>113</v>
      </c>
    </row>
    <row r="54" spans="2:2" x14ac:dyDescent="0.25">
      <c r="B54" s="269" t="s">
        <v>127</v>
      </c>
    </row>
    <row r="56" spans="2:2" x14ac:dyDescent="0.25">
      <c r="B56" s="269" t="s">
        <v>128</v>
      </c>
    </row>
    <row r="58" spans="2:2" x14ac:dyDescent="0.25">
      <c r="B58" s="269" t="s">
        <v>129</v>
      </c>
    </row>
    <row r="60" spans="2:2" x14ac:dyDescent="0.25">
      <c r="B60" s="269" t="s">
        <v>130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zoomScaleNormal="100" workbookViewId="0">
      <selection activeCell="H96" sqref="H96:I96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31</v>
      </c>
    </row>
    <row r="3" spans="1:17" ht="8.25" customHeight="1" thickBot="1" x14ac:dyDescent="0.3"/>
    <row r="4" spans="1:17" x14ac:dyDescent="0.25">
      <c r="A4" s="360" t="s">
        <v>3</v>
      </c>
      <c r="B4" s="348" t="s">
        <v>1</v>
      </c>
      <c r="C4" s="344"/>
      <c r="D4" s="348" t="s">
        <v>104</v>
      </c>
      <c r="E4" s="344"/>
      <c r="F4" s="130" t="s">
        <v>0</v>
      </c>
      <c r="H4" s="358" t="s">
        <v>19</v>
      </c>
      <c r="I4" s="359"/>
      <c r="J4" s="348" t="s">
        <v>13</v>
      </c>
      <c r="K4" s="349"/>
      <c r="L4" s="130" t="s">
        <v>0</v>
      </c>
      <c r="N4" s="356" t="s">
        <v>22</v>
      </c>
      <c r="O4" s="344"/>
      <c r="P4" s="130" t="s">
        <v>0</v>
      </c>
    </row>
    <row r="5" spans="1:17" x14ac:dyDescent="0.25">
      <c r="A5" s="361"/>
      <c r="B5" s="351" t="s">
        <v>157</v>
      </c>
      <c r="C5" s="353"/>
      <c r="D5" s="351" t="str">
        <f>B5</f>
        <v>jan-set</v>
      </c>
      <c r="E5" s="353"/>
      <c r="F5" s="131" t="s">
        <v>136</v>
      </c>
      <c r="H5" s="354" t="str">
        <f>B5</f>
        <v>jan-set</v>
      </c>
      <c r="I5" s="353"/>
      <c r="J5" s="351" t="str">
        <f>B5</f>
        <v>jan-set</v>
      </c>
      <c r="K5" s="352"/>
      <c r="L5" s="131" t="str">
        <f>F5</f>
        <v>2022 / 2021</v>
      </c>
      <c r="N5" s="354" t="str">
        <f>B5</f>
        <v>jan-set</v>
      </c>
      <c r="O5" s="352"/>
      <c r="P5" s="131" t="str">
        <f>L5</f>
        <v>2022 / 2021</v>
      </c>
    </row>
    <row r="6" spans="1:17" ht="19.5" customHeight="1" thickBot="1" x14ac:dyDescent="0.3">
      <c r="A6" s="362"/>
      <c r="B6" s="99">
        <v>2021</v>
      </c>
      <c r="C6" s="134">
        <v>2022</v>
      </c>
      <c r="D6" s="99">
        <f>B6</f>
        <v>2021</v>
      </c>
      <c r="E6" s="134">
        <f>C6</f>
        <v>2022</v>
      </c>
      <c r="F6" s="131" t="s">
        <v>1</v>
      </c>
      <c r="H6" s="25">
        <f>B6</f>
        <v>2021</v>
      </c>
      <c r="I6" s="134">
        <f>C6</f>
        <v>2022</v>
      </c>
      <c r="J6" s="99">
        <f>B6</f>
        <v>2021</v>
      </c>
      <c r="K6" s="134">
        <f>C6</f>
        <v>2022</v>
      </c>
      <c r="L6" s="260">
        <v>1000</v>
      </c>
      <c r="N6" s="25">
        <f>B6</f>
        <v>2021</v>
      </c>
      <c r="O6" s="134">
        <f>C6</f>
        <v>2022</v>
      </c>
      <c r="P6" s="132"/>
    </row>
    <row r="7" spans="1:17" ht="20.100000000000001" customHeight="1" x14ac:dyDescent="0.25">
      <c r="A7" s="8" t="s">
        <v>163</v>
      </c>
      <c r="B7" s="19">
        <v>222403.82000000009</v>
      </c>
      <c r="C7" s="147">
        <v>195469.4199999999</v>
      </c>
      <c r="D7" s="214">
        <f>B7/$B$33</f>
        <v>9.1317965076676499E-2</v>
      </c>
      <c r="E7" s="246">
        <f>C7/$C$33</f>
        <v>8.0732769082556013E-2</v>
      </c>
      <c r="F7" s="52">
        <f>(C7-B7)/B7</f>
        <v>-0.12110583352390344</v>
      </c>
      <c r="H7" s="19">
        <v>82971.512000000061</v>
      </c>
      <c r="I7" s="147">
        <v>82929.558999999979</v>
      </c>
      <c r="J7" s="214">
        <f t="shared" ref="J7:J32" si="0">H7/$H$33</f>
        <v>0.12368637995905138</v>
      </c>
      <c r="K7" s="246">
        <f>I7/$I$33</f>
        <v>0.12243441764731734</v>
      </c>
      <c r="L7" s="52">
        <f>(I7-H7)/H7</f>
        <v>-5.0563137863609555E-4</v>
      </c>
      <c r="N7" s="40">
        <f t="shared" ref="N7:N33" si="1">(H7/B7)*10</f>
        <v>3.7306693742940218</v>
      </c>
      <c r="O7" s="149">
        <f t="shared" ref="O7:O33" si="2">(I7/C7)*10</f>
        <v>4.2425847991977479</v>
      </c>
      <c r="P7" s="52">
        <f>(O7-N7)/N7</f>
        <v>0.13721811652114016</v>
      </c>
      <c r="Q7" s="2"/>
    </row>
    <row r="8" spans="1:17" ht="20.100000000000001" customHeight="1" x14ac:dyDescent="0.25">
      <c r="A8" s="8" t="s">
        <v>164</v>
      </c>
      <c r="B8" s="19">
        <v>308010.40999999992</v>
      </c>
      <c r="C8" s="140">
        <v>296106.54999999993</v>
      </c>
      <c r="D8" s="214">
        <f t="shared" ref="D8:D32" si="3">B8/$B$33</f>
        <v>0.12646762930435632</v>
      </c>
      <c r="E8" s="215">
        <f t="shared" ref="E8:E32" si="4">C8/$C$33</f>
        <v>0.12229791097237784</v>
      </c>
      <c r="F8" s="52">
        <f t="shared" ref="F8:F33" si="5">(C8-B8)/B8</f>
        <v>-3.8647589865550287E-2</v>
      </c>
      <c r="H8" s="19">
        <v>82925.421000000002</v>
      </c>
      <c r="I8" s="140">
        <v>81319.039000000048</v>
      </c>
      <c r="J8" s="214">
        <f t="shared" si="0"/>
        <v>0.12361767169037839</v>
      </c>
      <c r="K8" s="215">
        <f t="shared" ref="K8:K32" si="6">I8/$I$33</f>
        <v>0.12005669997117066</v>
      </c>
      <c r="L8" s="52">
        <f t="shared" ref="L8:L33" si="7">(I8-H8)/H8</f>
        <v>-1.9371406025179588E-2</v>
      </c>
      <c r="N8" s="40">
        <f t="shared" si="1"/>
        <v>2.6922928027010524</v>
      </c>
      <c r="O8" s="143">
        <f t="shared" si="2"/>
        <v>2.746276264405501</v>
      </c>
      <c r="P8" s="52">
        <f t="shared" ref="P8:P33" si="8">(O8-N8)/N8</f>
        <v>2.0051110952824101E-2</v>
      </c>
      <c r="Q8" s="2"/>
    </row>
    <row r="9" spans="1:17" ht="20.100000000000001" customHeight="1" x14ac:dyDescent="0.25">
      <c r="A9" s="8" t="s">
        <v>165</v>
      </c>
      <c r="B9" s="19">
        <v>184318.00000000006</v>
      </c>
      <c r="C9" s="140">
        <v>162323.85</v>
      </c>
      <c r="D9" s="214">
        <f t="shared" si="3"/>
        <v>7.5680106065637076E-2</v>
      </c>
      <c r="E9" s="215">
        <f t="shared" si="4"/>
        <v>6.7042987586710318E-2</v>
      </c>
      <c r="F9" s="52">
        <f t="shared" si="5"/>
        <v>-0.11932719539057524</v>
      </c>
      <c r="H9" s="19">
        <v>59985.531000000039</v>
      </c>
      <c r="I9" s="140">
        <v>53856.580999999969</v>
      </c>
      <c r="J9" s="214">
        <f t="shared" si="0"/>
        <v>8.9420971131771762E-2</v>
      </c>
      <c r="K9" s="215">
        <f t="shared" si="6"/>
        <v>7.9512048667840785E-2</v>
      </c>
      <c r="L9" s="52">
        <f t="shared" si="7"/>
        <v>-0.10217380587995571</v>
      </c>
      <c r="N9" s="40">
        <f t="shared" si="1"/>
        <v>3.2544586529801767</v>
      </c>
      <c r="O9" s="143">
        <f t="shared" si="2"/>
        <v>3.3178476853524588</v>
      </c>
      <c r="P9" s="52">
        <f t="shared" si="8"/>
        <v>1.9477596470379315E-2</v>
      </c>
      <c r="Q9" s="2"/>
    </row>
    <row r="10" spans="1:17" ht="20.100000000000001" customHeight="1" x14ac:dyDescent="0.25">
      <c r="A10" s="8" t="s">
        <v>166</v>
      </c>
      <c r="B10" s="19">
        <v>198866.83</v>
      </c>
      <c r="C10" s="140">
        <v>174118.20000000004</v>
      </c>
      <c r="D10" s="214">
        <f t="shared" si="3"/>
        <v>8.165378740729072E-2</v>
      </c>
      <c r="E10" s="215">
        <f t="shared" si="4"/>
        <v>7.1914289374114454E-2</v>
      </c>
      <c r="F10" s="52">
        <f t="shared" si="5"/>
        <v>-0.12444825514642109</v>
      </c>
      <c r="H10" s="19">
        <v>54387.933999999994</v>
      </c>
      <c r="I10" s="140">
        <v>50465.335999999981</v>
      </c>
      <c r="J10" s="214">
        <f t="shared" si="0"/>
        <v>8.1076582886808232E-2</v>
      </c>
      <c r="K10" s="215">
        <f t="shared" si="6"/>
        <v>7.4505328365923162E-2</v>
      </c>
      <c r="L10" s="52">
        <f t="shared" si="7"/>
        <v>-7.2122577776166555E-2</v>
      </c>
      <c r="N10" s="40">
        <f t="shared" si="1"/>
        <v>2.7348921889085269</v>
      </c>
      <c r="O10" s="143">
        <f t="shared" si="2"/>
        <v>2.8983377958191605</v>
      </c>
      <c r="P10" s="52">
        <f t="shared" si="8"/>
        <v>5.9763089592158071E-2</v>
      </c>
      <c r="Q10" s="2"/>
    </row>
    <row r="11" spans="1:17" ht="20.100000000000001" customHeight="1" x14ac:dyDescent="0.25">
      <c r="A11" s="8" t="s">
        <v>167</v>
      </c>
      <c r="B11" s="19">
        <v>106094.98999999998</v>
      </c>
      <c r="C11" s="140">
        <v>103222.8000000001</v>
      </c>
      <c r="D11" s="214">
        <f t="shared" si="3"/>
        <v>4.3562105145632551E-2</v>
      </c>
      <c r="E11" s="215">
        <f t="shared" si="4"/>
        <v>4.2633075170811247E-2</v>
      </c>
      <c r="F11" s="52">
        <f t="shared" si="5"/>
        <v>-2.7071872102536341E-2</v>
      </c>
      <c r="H11" s="19">
        <v>40147.767999999989</v>
      </c>
      <c r="I11" s="140">
        <v>43189.976000000031</v>
      </c>
      <c r="J11" s="214">
        <f t="shared" si="0"/>
        <v>5.9848639221566066E-2</v>
      </c>
      <c r="K11" s="215">
        <f t="shared" si="6"/>
        <v>6.3764231035662658E-2</v>
      </c>
      <c r="L11" s="52">
        <f t="shared" si="7"/>
        <v>7.577527099389543E-2</v>
      </c>
      <c r="N11" s="40">
        <f t="shared" si="1"/>
        <v>3.7841341989852677</v>
      </c>
      <c r="O11" s="143">
        <f t="shared" si="2"/>
        <v>4.1841507883917108</v>
      </c>
      <c r="P11" s="52">
        <f t="shared" si="8"/>
        <v>0.10570888038635347</v>
      </c>
      <c r="Q11" s="2"/>
    </row>
    <row r="12" spans="1:17" ht="20.100000000000001" customHeight="1" x14ac:dyDescent="0.25">
      <c r="A12" s="8" t="s">
        <v>168</v>
      </c>
      <c r="B12" s="19">
        <v>169628.79000000012</v>
      </c>
      <c r="C12" s="140">
        <v>166301.31999999986</v>
      </c>
      <c r="D12" s="214">
        <f t="shared" si="3"/>
        <v>6.9648785354581119E-2</v>
      </c>
      <c r="E12" s="215">
        <f t="shared" si="4"/>
        <v>6.868576202704367E-2</v>
      </c>
      <c r="F12" s="52">
        <f t="shared" si="5"/>
        <v>-1.9616186615492928E-2</v>
      </c>
      <c r="H12" s="19">
        <v>40656.10000000002</v>
      </c>
      <c r="I12" s="140">
        <v>38339.155999999995</v>
      </c>
      <c r="J12" s="214">
        <f t="shared" si="0"/>
        <v>6.0606414310651439E-2</v>
      </c>
      <c r="K12" s="215">
        <f t="shared" si="6"/>
        <v>5.6602643189621361E-2</v>
      </c>
      <c r="L12" s="52">
        <f t="shared" si="7"/>
        <v>-5.6988840542994135E-2</v>
      </c>
      <c r="N12" s="40">
        <f t="shared" si="1"/>
        <v>2.3967688503820601</v>
      </c>
      <c r="O12" s="143">
        <f t="shared" si="2"/>
        <v>2.3054029877814579</v>
      </c>
      <c r="P12" s="52">
        <f t="shared" si="8"/>
        <v>-3.8120431424180895E-2</v>
      </c>
      <c r="Q12" s="2"/>
    </row>
    <row r="13" spans="1:17" ht="20.100000000000001" customHeight="1" x14ac:dyDescent="0.25">
      <c r="A13" s="8" t="s">
        <v>169</v>
      </c>
      <c r="B13" s="19">
        <v>102747.18000000004</v>
      </c>
      <c r="C13" s="140">
        <v>101620.86</v>
      </c>
      <c r="D13" s="214">
        <f t="shared" si="3"/>
        <v>4.2187510066000633E-2</v>
      </c>
      <c r="E13" s="215">
        <f t="shared" si="4"/>
        <v>4.1971442000241048E-2</v>
      </c>
      <c r="F13" s="52">
        <f t="shared" si="5"/>
        <v>-1.0962052681154225E-2</v>
      </c>
      <c r="H13" s="19">
        <v>35778.744999999995</v>
      </c>
      <c r="I13" s="140">
        <v>34932.053000000029</v>
      </c>
      <c r="J13" s="214">
        <f t="shared" si="0"/>
        <v>5.3335697299670831E-2</v>
      </c>
      <c r="K13" s="215">
        <f t="shared" si="6"/>
        <v>5.1572510668725841E-2</v>
      </c>
      <c r="L13" s="52">
        <f t="shared" si="7"/>
        <v>-2.3664664593460907E-2</v>
      </c>
      <c r="N13" s="40">
        <f t="shared" si="1"/>
        <v>3.4822118718976021</v>
      </c>
      <c r="O13" s="143">
        <f t="shared" si="2"/>
        <v>3.4374884251127207</v>
      </c>
      <c r="P13" s="52">
        <f t="shared" si="8"/>
        <v>-1.2843401961210855E-2</v>
      </c>
      <c r="Q13" s="2"/>
    </row>
    <row r="14" spans="1:17" ht="20.100000000000001" customHeight="1" x14ac:dyDescent="0.25">
      <c r="A14" s="8" t="s">
        <v>170</v>
      </c>
      <c r="B14" s="19">
        <v>97475.840000000069</v>
      </c>
      <c r="C14" s="140">
        <v>96592.929999999964</v>
      </c>
      <c r="D14" s="214">
        <f t="shared" si="3"/>
        <v>4.0023122592677179E-2</v>
      </c>
      <c r="E14" s="215">
        <f t="shared" si="4"/>
        <v>3.9894806628563678E-2</v>
      </c>
      <c r="F14" s="52">
        <f t="shared" si="5"/>
        <v>-9.0577316389384762E-3</v>
      </c>
      <c r="H14" s="19">
        <v>34295.968999999975</v>
      </c>
      <c r="I14" s="140">
        <v>32470.405999999988</v>
      </c>
      <c r="J14" s="214">
        <f t="shared" si="0"/>
        <v>5.1125309766535787E-2</v>
      </c>
      <c r="K14" s="215">
        <f t="shared" si="6"/>
        <v>4.7938217655081924E-2</v>
      </c>
      <c r="L14" s="52">
        <f t="shared" si="7"/>
        <v>-5.3229666728471459E-2</v>
      </c>
      <c r="N14" s="40">
        <f t="shared" si="1"/>
        <v>3.5184071252938116</v>
      </c>
      <c r="O14" s="143">
        <f t="shared" si="2"/>
        <v>3.361571700951612</v>
      </c>
      <c r="P14" s="52">
        <f t="shared" si="8"/>
        <v>-4.4575689724679832E-2</v>
      </c>
      <c r="Q14" s="2"/>
    </row>
    <row r="15" spans="1:17" ht="20.100000000000001" customHeight="1" x14ac:dyDescent="0.25">
      <c r="A15" s="8" t="s">
        <v>171</v>
      </c>
      <c r="B15" s="19">
        <v>145755.19000000003</v>
      </c>
      <c r="C15" s="140">
        <v>232501.47000000023</v>
      </c>
      <c r="D15" s="214">
        <f t="shared" si="3"/>
        <v>5.9846397198412976E-2</v>
      </c>
      <c r="E15" s="215">
        <f t="shared" si="4"/>
        <v>9.602774433394673E-2</v>
      </c>
      <c r="F15" s="52">
        <f t="shared" si="5"/>
        <v>0.59515053975093568</v>
      </c>
      <c r="H15" s="19">
        <v>16520.582000000006</v>
      </c>
      <c r="I15" s="140">
        <v>30748.554000000007</v>
      </c>
      <c r="J15" s="214">
        <f t="shared" si="0"/>
        <v>2.4627380327800513E-2</v>
      </c>
      <c r="K15" s="215">
        <f t="shared" si="6"/>
        <v>4.5396133150630791E-2</v>
      </c>
      <c r="L15" s="52">
        <f t="shared" si="7"/>
        <v>0.86122704393828231</v>
      </c>
      <c r="N15" s="40">
        <f t="shared" si="1"/>
        <v>1.1334472549485204</v>
      </c>
      <c r="O15" s="143">
        <f t="shared" si="2"/>
        <v>1.3225100899362046</v>
      </c>
      <c r="P15" s="52">
        <f t="shared" si="8"/>
        <v>0.16680338159738289</v>
      </c>
      <c r="Q15" s="2"/>
    </row>
    <row r="16" spans="1:17" ht="20.100000000000001" customHeight="1" x14ac:dyDescent="0.25">
      <c r="A16" s="8" t="s">
        <v>172</v>
      </c>
      <c r="B16" s="19">
        <v>81194.98000000001</v>
      </c>
      <c r="C16" s="140">
        <v>73593.030000000057</v>
      </c>
      <c r="D16" s="214">
        <f t="shared" si="3"/>
        <v>3.3338277858902983E-2</v>
      </c>
      <c r="E16" s="215">
        <f t="shared" si="4"/>
        <v>3.0395389197326234E-2</v>
      </c>
      <c r="F16" s="52">
        <f t="shared" si="5"/>
        <v>-9.3625862091473541E-2</v>
      </c>
      <c r="H16" s="19">
        <v>26001.044999999991</v>
      </c>
      <c r="I16" s="140">
        <v>24958.398000000012</v>
      </c>
      <c r="J16" s="214">
        <f t="shared" si="0"/>
        <v>3.8759991877722916E-2</v>
      </c>
      <c r="K16" s="215">
        <f t="shared" si="6"/>
        <v>3.6847741159939995E-2</v>
      </c>
      <c r="L16" s="52">
        <f t="shared" si="7"/>
        <v>-4.0100195972891835E-2</v>
      </c>
      <c r="N16" s="40">
        <f t="shared" si="1"/>
        <v>3.202297112456951</v>
      </c>
      <c r="O16" s="143">
        <f t="shared" si="2"/>
        <v>3.3914078547927695</v>
      </c>
      <c r="P16" s="52">
        <f t="shared" si="8"/>
        <v>5.9054714692205412E-2</v>
      </c>
      <c r="Q16" s="2"/>
    </row>
    <row r="17" spans="1:17" ht="20.100000000000001" customHeight="1" x14ac:dyDescent="0.25">
      <c r="A17" s="8" t="s">
        <v>173</v>
      </c>
      <c r="B17" s="19">
        <v>95791.079999999973</v>
      </c>
      <c r="C17" s="140">
        <v>98241.259999999966</v>
      </c>
      <c r="D17" s="214">
        <f t="shared" si="3"/>
        <v>3.9331368040787781E-2</v>
      </c>
      <c r="E17" s="215">
        <f t="shared" si="4"/>
        <v>4.0575599794378824E-2</v>
      </c>
      <c r="F17" s="52">
        <f t="shared" si="5"/>
        <v>2.5578373268158098E-2</v>
      </c>
      <c r="H17" s="19">
        <v>21469.388999999992</v>
      </c>
      <c r="I17" s="140">
        <v>22233.304999999997</v>
      </c>
      <c r="J17" s="214">
        <f t="shared" si="0"/>
        <v>3.2004611478487641E-2</v>
      </c>
      <c r="K17" s="215">
        <f t="shared" si="6"/>
        <v>3.2824505313602224E-2</v>
      </c>
      <c r="L17" s="52">
        <f t="shared" si="7"/>
        <v>3.5581636720076429E-2</v>
      </c>
      <c r="N17" s="40">
        <f t="shared" si="1"/>
        <v>2.2412722562476586</v>
      </c>
      <c r="O17" s="143">
        <f t="shared" si="2"/>
        <v>2.263133127567786</v>
      </c>
      <c r="P17" s="52">
        <f t="shared" si="8"/>
        <v>9.7537776855038914E-3</v>
      </c>
      <c r="Q17" s="2"/>
    </row>
    <row r="18" spans="1:17" ht="20.100000000000001" customHeight="1" x14ac:dyDescent="0.25">
      <c r="A18" s="8" t="s">
        <v>174</v>
      </c>
      <c r="B18" s="19">
        <v>97019.870000000039</v>
      </c>
      <c r="C18" s="140">
        <v>79287.88</v>
      </c>
      <c r="D18" s="214">
        <f t="shared" si="3"/>
        <v>3.983590344987642E-2</v>
      </c>
      <c r="E18" s="215">
        <f t="shared" si="4"/>
        <v>3.2747475830671696E-2</v>
      </c>
      <c r="F18" s="52">
        <f t="shared" si="5"/>
        <v>-0.18276658173217536</v>
      </c>
      <c r="H18" s="19">
        <v>22577.939000000009</v>
      </c>
      <c r="I18" s="140">
        <v>19439.134000000009</v>
      </c>
      <c r="J18" s="214">
        <f t="shared" si="0"/>
        <v>3.3657136944139139E-2</v>
      </c>
      <c r="K18" s="215">
        <f t="shared" si="6"/>
        <v>2.869928502644236E-2</v>
      </c>
      <c r="L18" s="52">
        <f t="shared" si="7"/>
        <v>-0.13902088228690843</v>
      </c>
      <c r="N18" s="40">
        <f t="shared" si="1"/>
        <v>2.3271458722836877</v>
      </c>
      <c r="O18" s="143">
        <f t="shared" si="2"/>
        <v>2.451715697279333</v>
      </c>
      <c r="P18" s="52">
        <f t="shared" si="8"/>
        <v>5.3529014437501389E-2</v>
      </c>
      <c r="Q18" s="2"/>
    </row>
    <row r="19" spans="1:17" ht="20.100000000000001" customHeight="1" x14ac:dyDescent="0.25">
      <c r="A19" s="8" t="s">
        <v>175</v>
      </c>
      <c r="B19" s="19">
        <v>56362.01</v>
      </c>
      <c r="C19" s="140">
        <v>85771.409999999989</v>
      </c>
      <c r="D19" s="214">
        <f t="shared" si="3"/>
        <v>2.3141976881652884E-2</v>
      </c>
      <c r="E19" s="215">
        <f t="shared" si="4"/>
        <v>3.5425303034179151E-2</v>
      </c>
      <c r="F19" s="52">
        <f t="shared" si="5"/>
        <v>0.52179473372223573</v>
      </c>
      <c r="H19" s="19">
        <v>14368.761999999995</v>
      </c>
      <c r="I19" s="140">
        <v>15842.790999999985</v>
      </c>
      <c r="J19" s="214">
        <f t="shared" si="0"/>
        <v>2.1419642880235533E-2</v>
      </c>
      <c r="K19" s="215">
        <f t="shared" si="6"/>
        <v>2.3389764920770398E-2</v>
      </c>
      <c r="L19" s="52">
        <f t="shared" si="7"/>
        <v>0.10258566465224979</v>
      </c>
      <c r="N19" s="40">
        <f t="shared" si="1"/>
        <v>2.549370045532442</v>
      </c>
      <c r="O19" s="143">
        <f t="shared" si="2"/>
        <v>1.8470946204568617</v>
      </c>
      <c r="P19" s="52">
        <f t="shared" si="8"/>
        <v>-0.27547017990042649</v>
      </c>
      <c r="Q19" s="2"/>
    </row>
    <row r="20" spans="1:17" ht="20.100000000000001" customHeight="1" x14ac:dyDescent="0.25">
      <c r="A20" s="8" t="s">
        <v>176</v>
      </c>
      <c r="B20" s="19">
        <v>26235.350000000024</v>
      </c>
      <c r="C20" s="140">
        <v>29558.030000000002</v>
      </c>
      <c r="D20" s="214">
        <f t="shared" si="3"/>
        <v>1.0772111625935138E-2</v>
      </c>
      <c r="E20" s="215">
        <f t="shared" si="4"/>
        <v>1.2208055922636208E-2</v>
      </c>
      <c r="F20" s="52">
        <f t="shared" si="5"/>
        <v>0.12664896790017954</v>
      </c>
      <c r="H20" s="19">
        <v>14586.641</v>
      </c>
      <c r="I20" s="140">
        <v>14290.728999999996</v>
      </c>
      <c r="J20" s="214">
        <f t="shared" si="0"/>
        <v>2.1744437067174043E-2</v>
      </c>
      <c r="K20" s="215">
        <f t="shared" si="6"/>
        <v>2.1098352673871442E-2</v>
      </c>
      <c r="L20" s="52">
        <f t="shared" si="7"/>
        <v>-2.0286507359713858E-2</v>
      </c>
      <c r="N20" s="40">
        <f t="shared" si="1"/>
        <v>5.559918583133058</v>
      </c>
      <c r="O20" s="143">
        <f t="shared" si="2"/>
        <v>4.8348042816114587</v>
      </c>
      <c r="P20" s="52">
        <f t="shared" si="8"/>
        <v>-0.13041815103576421</v>
      </c>
      <c r="Q20" s="2"/>
    </row>
    <row r="21" spans="1:17" ht="20.100000000000001" customHeight="1" x14ac:dyDescent="0.25">
      <c r="A21" s="8" t="s">
        <v>177</v>
      </c>
      <c r="B21" s="19">
        <v>39778.539999999986</v>
      </c>
      <c r="C21" s="140">
        <v>31155.350000000006</v>
      </c>
      <c r="D21" s="214">
        <f t="shared" si="3"/>
        <v>1.6332881901584138E-2</v>
      </c>
      <c r="E21" s="215">
        <f t="shared" si="4"/>
        <v>1.2867780941060822E-2</v>
      </c>
      <c r="F21" s="52">
        <f t="shared" si="5"/>
        <v>-0.21677995220538471</v>
      </c>
      <c r="H21" s="19">
        <v>10377.658999999992</v>
      </c>
      <c r="I21" s="140">
        <v>9230.0000000000055</v>
      </c>
      <c r="J21" s="214">
        <f t="shared" si="0"/>
        <v>1.5470069704882169E-2</v>
      </c>
      <c r="K21" s="215">
        <f t="shared" si="6"/>
        <v>1.3626862225141459E-2</v>
      </c>
      <c r="L21" s="52">
        <f t="shared" si="7"/>
        <v>-0.11058939207773041</v>
      </c>
      <c r="N21" s="40">
        <f t="shared" si="1"/>
        <v>2.6088586961713518</v>
      </c>
      <c r="O21" s="143">
        <f t="shared" si="2"/>
        <v>2.9625730412272704</v>
      </c>
      <c r="P21" s="52">
        <f t="shared" si="8"/>
        <v>0.13558202503455419</v>
      </c>
      <c r="Q21" s="2"/>
    </row>
    <row r="22" spans="1:17" ht="20.100000000000001" customHeight="1" x14ac:dyDescent="0.25">
      <c r="A22" s="8" t="s">
        <v>178</v>
      </c>
      <c r="B22" s="19">
        <v>36661.279999999999</v>
      </c>
      <c r="C22" s="140">
        <v>35316.050000000017</v>
      </c>
      <c r="D22" s="214">
        <f t="shared" si="3"/>
        <v>1.5052949570318788E-2</v>
      </c>
      <c r="E22" s="215">
        <f t="shared" si="4"/>
        <v>1.4586233025902492E-2</v>
      </c>
      <c r="F22" s="52">
        <f t="shared" si="5"/>
        <v>-3.6693481515102072E-2</v>
      </c>
      <c r="H22" s="19">
        <v>8253.9719999999998</v>
      </c>
      <c r="I22" s="140">
        <v>8385.3019999999979</v>
      </c>
      <c r="J22" s="214">
        <f t="shared" si="0"/>
        <v>1.2304270373708152E-2</v>
      </c>
      <c r="K22" s="215">
        <f t="shared" si="6"/>
        <v>1.2379778447475951E-2</v>
      </c>
      <c r="L22" s="52">
        <f t="shared" si="7"/>
        <v>1.5911127394180415E-2</v>
      </c>
      <c r="N22" s="40">
        <f t="shared" si="1"/>
        <v>2.2514140259150799</v>
      </c>
      <c r="O22" s="143">
        <f t="shared" si="2"/>
        <v>2.3743600997280256</v>
      </c>
      <c r="P22" s="52">
        <f t="shared" si="8"/>
        <v>5.4608380510099523E-2</v>
      </c>
      <c r="Q22" s="2"/>
    </row>
    <row r="23" spans="1:17" ht="20.100000000000001" customHeight="1" x14ac:dyDescent="0.25">
      <c r="A23" s="8" t="s">
        <v>179</v>
      </c>
      <c r="B23" s="19">
        <v>855.79999999999984</v>
      </c>
      <c r="C23" s="140">
        <v>3456.0900000000006</v>
      </c>
      <c r="D23" s="214">
        <f t="shared" si="3"/>
        <v>3.5138746498427812E-4</v>
      </c>
      <c r="E23" s="215">
        <f t="shared" si="4"/>
        <v>1.4274341014493786E-3</v>
      </c>
      <c r="F23" s="52">
        <f t="shared" si="5"/>
        <v>3.0384318766066856</v>
      </c>
      <c r="H23" s="19">
        <v>1980.1549999999995</v>
      </c>
      <c r="I23" s="140">
        <v>8017.9119999999966</v>
      </c>
      <c r="J23" s="214">
        <f t="shared" si="0"/>
        <v>2.9518348865067707E-3</v>
      </c>
      <c r="K23" s="215">
        <f t="shared" si="6"/>
        <v>1.1837376181723543E-2</v>
      </c>
      <c r="L23" s="52">
        <f t="shared" si="7"/>
        <v>3.0491335274258824</v>
      </c>
      <c r="N23" s="40">
        <f t="shared" si="1"/>
        <v>23.1380579574667</v>
      </c>
      <c r="O23" s="143">
        <f t="shared" si="2"/>
        <v>23.199372701521067</v>
      </c>
      <c r="P23" s="52">
        <f t="shared" si="8"/>
        <v>2.6499520472754875E-3</v>
      </c>
      <c r="Q23" s="2"/>
    </row>
    <row r="24" spans="1:17" ht="20.100000000000001" customHeight="1" x14ac:dyDescent="0.25">
      <c r="A24" s="8" t="s">
        <v>180</v>
      </c>
      <c r="B24" s="19">
        <v>33937.919999999998</v>
      </c>
      <c r="C24" s="140">
        <v>32838.840000000011</v>
      </c>
      <c r="D24" s="214">
        <f t="shared" si="3"/>
        <v>1.3934750731057764E-2</v>
      </c>
      <c r="E24" s="215">
        <f t="shared" si="4"/>
        <v>1.3563095888139464E-2</v>
      </c>
      <c r="F24" s="52">
        <f t="shared" si="5"/>
        <v>-3.2385013577732144E-2</v>
      </c>
      <c r="H24" s="19">
        <v>8232.9189999999999</v>
      </c>
      <c r="I24" s="140">
        <v>7614.6330000000016</v>
      </c>
      <c r="J24" s="214">
        <f t="shared" si="0"/>
        <v>1.2272886477060856E-2</v>
      </c>
      <c r="K24" s="215">
        <f t="shared" si="6"/>
        <v>1.1241988600868424E-2</v>
      </c>
      <c r="L24" s="52">
        <f t="shared" si="7"/>
        <v>-7.5099244872930029E-2</v>
      </c>
      <c r="N24" s="40">
        <f t="shared" si="1"/>
        <v>2.4258761291204647</v>
      </c>
      <c r="O24" s="143">
        <f t="shared" si="2"/>
        <v>2.3187886661039183</v>
      </c>
      <c r="P24" s="52">
        <f t="shared" si="8"/>
        <v>-4.4143829823401752E-2</v>
      </c>
      <c r="Q24" s="2"/>
    </row>
    <row r="25" spans="1:17" ht="20.100000000000001" customHeight="1" x14ac:dyDescent="0.25">
      <c r="A25" s="8" t="s">
        <v>181</v>
      </c>
      <c r="B25" s="19">
        <v>17831.78</v>
      </c>
      <c r="C25" s="140">
        <v>19874.330000000013</v>
      </c>
      <c r="D25" s="214">
        <f t="shared" si="3"/>
        <v>7.3216452095785835E-3</v>
      </c>
      <c r="E25" s="215">
        <f t="shared" si="4"/>
        <v>8.2084946819841048E-3</v>
      </c>
      <c r="F25" s="52">
        <f t="shared" si="5"/>
        <v>0.11454549125213602</v>
      </c>
      <c r="H25" s="19">
        <v>6141.3300000000008</v>
      </c>
      <c r="I25" s="140">
        <v>6868.7290000000003</v>
      </c>
      <c r="J25" s="214">
        <f t="shared" si="0"/>
        <v>9.1549359234760069E-3</v>
      </c>
      <c r="K25" s="215">
        <f t="shared" si="6"/>
        <v>1.0140760969104401E-2</v>
      </c>
      <c r="L25" s="52">
        <f t="shared" si="7"/>
        <v>0.11844323623710162</v>
      </c>
      <c r="N25" s="40">
        <f t="shared" si="1"/>
        <v>3.4440364338276948</v>
      </c>
      <c r="O25" s="143">
        <f t="shared" si="2"/>
        <v>3.4560807836037721</v>
      </c>
      <c r="P25" s="52">
        <f t="shared" si="8"/>
        <v>3.4971609643197981E-3</v>
      </c>
      <c r="Q25" s="2"/>
    </row>
    <row r="26" spans="1:17" ht="20.100000000000001" customHeight="1" x14ac:dyDescent="0.25">
      <c r="A26" s="8" t="s">
        <v>182</v>
      </c>
      <c r="B26" s="19">
        <v>16192.369999999992</v>
      </c>
      <c r="C26" s="140">
        <v>16005.130000000008</v>
      </c>
      <c r="D26" s="214">
        <f t="shared" si="3"/>
        <v>6.648511154928107E-3</v>
      </c>
      <c r="E26" s="215">
        <f t="shared" si="4"/>
        <v>6.6104379110875295E-3</v>
      </c>
      <c r="F26" s="52">
        <f t="shared" si="5"/>
        <v>-1.1563470943412453E-2</v>
      </c>
      <c r="H26" s="19">
        <v>5423.2150000000011</v>
      </c>
      <c r="I26" s="140">
        <v>6852.1040000000021</v>
      </c>
      <c r="J26" s="214">
        <f t="shared" si="0"/>
        <v>8.0844354275432084E-3</v>
      </c>
      <c r="K26" s="215">
        <f t="shared" si="6"/>
        <v>1.0116216377068329E-2</v>
      </c>
      <c r="L26" s="52">
        <f t="shared" si="7"/>
        <v>0.26347636964420568</v>
      </c>
      <c r="N26" s="40">
        <f t="shared" si="1"/>
        <v>3.3492410314240617</v>
      </c>
      <c r="O26" s="143">
        <f t="shared" si="2"/>
        <v>4.2811923427051193</v>
      </c>
      <c r="P26" s="52">
        <f t="shared" si="8"/>
        <v>0.27825746267201373</v>
      </c>
      <c r="Q26" s="2"/>
    </row>
    <row r="27" spans="1:17" ht="20.100000000000001" customHeight="1" x14ac:dyDescent="0.25">
      <c r="A27" s="8" t="s">
        <v>183</v>
      </c>
      <c r="B27" s="19">
        <v>71852.390000000014</v>
      </c>
      <c r="C27" s="140">
        <v>82120.119999999966</v>
      </c>
      <c r="D27" s="214">
        <f t="shared" si="3"/>
        <v>2.9502254235991711E-2</v>
      </c>
      <c r="E27" s="215">
        <f t="shared" si="4"/>
        <v>3.3917247439480762E-2</v>
      </c>
      <c r="F27" s="52">
        <f t="shared" si="5"/>
        <v>0.14290032662796534</v>
      </c>
      <c r="H27" s="19">
        <v>4503.7610000000013</v>
      </c>
      <c r="I27" s="140">
        <v>5927.9750000000004</v>
      </c>
      <c r="J27" s="214">
        <f t="shared" si="0"/>
        <v>6.7137970715871369E-3</v>
      </c>
      <c r="K27" s="215">
        <f t="shared" si="6"/>
        <v>8.7518633368453853E-3</v>
      </c>
      <c r="L27" s="52">
        <f t="shared" si="7"/>
        <v>0.31622770391235205</v>
      </c>
      <c r="N27" s="40">
        <f t="shared" si="1"/>
        <v>0.62680740334455132</v>
      </c>
      <c r="O27" s="143">
        <f t="shared" si="2"/>
        <v>0.7218663343404762</v>
      </c>
      <c r="P27" s="52">
        <f t="shared" si="8"/>
        <v>0.15165572469103672</v>
      </c>
      <c r="Q27" s="2"/>
    </row>
    <row r="28" spans="1:17" ht="20.100000000000001" customHeight="1" x14ac:dyDescent="0.25">
      <c r="A28" s="8" t="s">
        <v>184</v>
      </c>
      <c r="B28" s="19">
        <v>32832.350000000006</v>
      </c>
      <c r="C28" s="140">
        <v>19745.900000000005</v>
      </c>
      <c r="D28" s="214">
        <f t="shared" si="3"/>
        <v>1.3480808875878205E-2</v>
      </c>
      <c r="E28" s="215">
        <f t="shared" si="4"/>
        <v>8.1554505304576239E-3</v>
      </c>
      <c r="F28" s="52">
        <f t="shared" si="5"/>
        <v>-0.39858401850613795</v>
      </c>
      <c r="H28" s="19">
        <v>10451.169000000004</v>
      </c>
      <c r="I28" s="140">
        <v>5796.0230000000001</v>
      </c>
      <c r="J28" s="214">
        <f t="shared" si="0"/>
        <v>1.5579651723717636E-2</v>
      </c>
      <c r="K28" s="215">
        <f t="shared" si="6"/>
        <v>8.5570538325840783E-3</v>
      </c>
      <c r="L28" s="52">
        <f t="shared" si="7"/>
        <v>-0.44541868952650193</v>
      </c>
      <c r="N28" s="40">
        <f t="shared" si="1"/>
        <v>3.183192491551778</v>
      </c>
      <c r="O28" s="143">
        <f t="shared" si="2"/>
        <v>2.9353045442344987</v>
      </c>
      <c r="P28" s="52">
        <f t="shared" si="8"/>
        <v>-7.7874004784560191E-2</v>
      </c>
      <c r="Q28" s="2"/>
    </row>
    <row r="29" spans="1:17" ht="20.100000000000001" customHeight="1" x14ac:dyDescent="0.25">
      <c r="A29" s="8" t="s">
        <v>185</v>
      </c>
      <c r="B29" s="19">
        <v>33723.910000000011</v>
      </c>
      <c r="C29" s="140">
        <v>23953.22</v>
      </c>
      <c r="D29" s="214">
        <f t="shared" si="3"/>
        <v>1.3846879229093192E-2</v>
      </c>
      <c r="E29" s="215">
        <f t="shared" si="4"/>
        <v>9.8931576051316025E-3</v>
      </c>
      <c r="F29" s="52">
        <f t="shared" si="5"/>
        <v>-0.28972589477317445</v>
      </c>
      <c r="H29" s="19">
        <v>8033.5490000000009</v>
      </c>
      <c r="I29" s="140">
        <v>5252.2960000000012</v>
      </c>
      <c r="J29" s="214">
        <f t="shared" si="0"/>
        <v>1.1975683823065159E-2</v>
      </c>
      <c r="K29" s="215">
        <f t="shared" si="6"/>
        <v>7.7543135382081869E-3</v>
      </c>
      <c r="L29" s="52">
        <f t="shared" si="7"/>
        <v>-0.34620477201296707</v>
      </c>
      <c r="N29" s="40">
        <f t="shared" si="1"/>
        <v>2.382152306775815</v>
      </c>
      <c r="O29" s="143">
        <f t="shared" si="2"/>
        <v>2.1927306641862767</v>
      </c>
      <c r="P29" s="52">
        <f t="shared" si="8"/>
        <v>-7.9517015788934109E-2</v>
      </c>
      <c r="Q29" s="2"/>
    </row>
    <row r="30" spans="1:17" ht="20.100000000000001" customHeight="1" x14ac:dyDescent="0.25">
      <c r="A30" s="8" t="s">
        <v>186</v>
      </c>
      <c r="B30" s="19">
        <v>10493.840000000002</v>
      </c>
      <c r="C30" s="140">
        <v>15211.070000000003</v>
      </c>
      <c r="D30" s="214">
        <f t="shared" si="3"/>
        <v>4.3087214717815129E-3</v>
      </c>
      <c r="E30" s="215">
        <f t="shared" si="4"/>
        <v>6.2824752936218673E-3</v>
      </c>
      <c r="F30" s="52">
        <f t="shared" si="5"/>
        <v>0.44952372058274193</v>
      </c>
      <c r="H30" s="19">
        <v>3005.7009999999991</v>
      </c>
      <c r="I30" s="140">
        <v>4129.4379999999983</v>
      </c>
      <c r="J30" s="214">
        <f t="shared" si="0"/>
        <v>4.4806255420450853E-3</v>
      </c>
      <c r="K30" s="215">
        <f t="shared" si="6"/>
        <v>6.0965636720762342E-3</v>
      </c>
      <c r="L30" s="52">
        <f t="shared" si="7"/>
        <v>0.3738685251793174</v>
      </c>
      <c r="N30" s="40">
        <f t="shared" si="1"/>
        <v>2.8642527425613489</v>
      </c>
      <c r="O30" s="143">
        <f t="shared" si="2"/>
        <v>2.7147583963521287</v>
      </c>
      <c r="P30" s="52">
        <f t="shared" si="8"/>
        <v>-5.219314063588374E-2</v>
      </c>
      <c r="Q30" s="2"/>
    </row>
    <row r="31" spans="1:17" ht="20.100000000000001" customHeight="1" x14ac:dyDescent="0.25">
      <c r="A31" s="8" t="s">
        <v>187</v>
      </c>
      <c r="B31" s="19">
        <v>6790.1700000000037</v>
      </c>
      <c r="C31" s="140">
        <v>6186.060000000004</v>
      </c>
      <c r="D31" s="214">
        <f t="shared" si="3"/>
        <v>2.7880119456792449E-3</v>
      </c>
      <c r="E31" s="215">
        <f t="shared" si="4"/>
        <v>2.5549661604911756E-3</v>
      </c>
      <c r="F31" s="52">
        <f t="shared" si="5"/>
        <v>-8.8968317435351302E-2</v>
      </c>
      <c r="H31" s="19">
        <v>4114.2729999999992</v>
      </c>
      <c r="I31" s="140">
        <v>4124.4249999999993</v>
      </c>
      <c r="J31" s="214">
        <f t="shared" si="0"/>
        <v>6.1331838032946265E-3</v>
      </c>
      <c r="K31" s="215">
        <f t="shared" si="6"/>
        <v>6.0891626471212381E-3</v>
      </c>
      <c r="L31" s="52">
        <f t="shared" si="7"/>
        <v>2.467507625283992E-3</v>
      </c>
      <c r="N31" s="40">
        <f t="shared" si="1"/>
        <v>6.0591605217542375</v>
      </c>
      <c r="O31" s="143">
        <f t="shared" si="2"/>
        <v>6.6672890337306718</v>
      </c>
      <c r="P31" s="52">
        <f t="shared" si="8"/>
        <v>0.10036514295884177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242633.43999999901</v>
      </c>
      <c r="C32" s="140">
        <f>C33-SUM(C7:C31)</f>
        <v>240619.40999999968</v>
      </c>
      <c r="D32" s="214">
        <f t="shared" si="3"/>
        <v>9.9624152140704164E-2</v>
      </c>
      <c r="E32" s="215">
        <f t="shared" si="4"/>
        <v>9.9380615465635772E-2</v>
      </c>
      <c r="F32" s="52">
        <f t="shared" si="5"/>
        <v>-8.3007107346758872E-3</v>
      </c>
      <c r="H32" s="19">
        <f>H33-SUM(H7:H31)</f>
        <v>53630.693999999901</v>
      </c>
      <c r="I32" s="140">
        <f>I33-SUM(I7:I31)</f>
        <v>60124.762000000337</v>
      </c>
      <c r="J32" s="214">
        <f t="shared" si="0"/>
        <v>7.9947758401119659E-2</v>
      </c>
      <c r="K32" s="215">
        <f t="shared" si="6"/>
        <v>8.8766180725181457E-2</v>
      </c>
      <c r="L32" s="52">
        <f t="shared" si="7"/>
        <v>0.12108864375315463</v>
      </c>
      <c r="N32" s="40">
        <f t="shared" si="1"/>
        <v>2.2103587205456972</v>
      </c>
      <c r="O32" s="143">
        <f t="shared" si="2"/>
        <v>2.4987494566627197</v>
      </c>
      <c r="P32" s="52">
        <f t="shared" si="8"/>
        <v>0.13047236787240771</v>
      </c>
      <c r="Q32" s="2"/>
    </row>
    <row r="33" spans="1:17" ht="26.25" customHeight="1" thickBot="1" x14ac:dyDescent="0.3">
      <c r="A33" s="35" t="s">
        <v>18</v>
      </c>
      <c r="B33" s="36">
        <v>2435488.1299999994</v>
      </c>
      <c r="C33" s="148">
        <v>2421190.5800000005</v>
      </c>
      <c r="D33" s="251">
        <f>SUM(D7:D32)</f>
        <v>1</v>
      </c>
      <c r="E33" s="252">
        <f>SUM(E7:E32)</f>
        <v>1</v>
      </c>
      <c r="F33" s="57">
        <f t="shared" si="5"/>
        <v>-5.870506952542153E-3</v>
      </c>
      <c r="G33" s="56"/>
      <c r="H33" s="36">
        <v>670821.73499999987</v>
      </c>
      <c r="I33" s="148">
        <v>677338.61600000062</v>
      </c>
      <c r="J33" s="251">
        <f>SUM(J7:J32)</f>
        <v>1.0000000000000002</v>
      </c>
      <c r="K33" s="252">
        <f>SUM(K7:K32)</f>
        <v>0.99999999999999956</v>
      </c>
      <c r="L33" s="57">
        <f t="shared" si="7"/>
        <v>9.7147731803900964E-3</v>
      </c>
      <c r="M33" s="56"/>
      <c r="N33" s="37">
        <f t="shared" si="1"/>
        <v>2.7543625720729752</v>
      </c>
      <c r="O33" s="150">
        <f t="shared" si="2"/>
        <v>2.7975435787462901</v>
      </c>
      <c r="P33" s="57">
        <f t="shared" si="8"/>
        <v>1.567731391325734E-2</v>
      </c>
      <c r="Q33" s="2"/>
    </row>
    <row r="35" spans="1:17" ht="15.75" thickBot="1" x14ac:dyDescent="0.3">
      <c r="L35" s="10"/>
    </row>
    <row r="36" spans="1:17" x14ac:dyDescent="0.25">
      <c r="A36" s="360" t="s">
        <v>2</v>
      </c>
      <c r="B36" s="348" t="s">
        <v>1</v>
      </c>
      <c r="C36" s="344"/>
      <c r="D36" s="348" t="s">
        <v>104</v>
      </c>
      <c r="E36" s="344"/>
      <c r="F36" s="130" t="s">
        <v>0</v>
      </c>
      <c r="H36" s="358" t="s">
        <v>19</v>
      </c>
      <c r="I36" s="359"/>
      <c r="J36" s="348" t="s">
        <v>104</v>
      </c>
      <c r="K36" s="344"/>
      <c r="L36" s="130" t="s">
        <v>0</v>
      </c>
      <c r="N36" s="356" t="s">
        <v>22</v>
      </c>
      <c r="O36" s="344"/>
      <c r="P36" s="130" t="s">
        <v>0</v>
      </c>
    </row>
    <row r="37" spans="1:17" x14ac:dyDescent="0.25">
      <c r="A37" s="361"/>
      <c r="B37" s="351" t="str">
        <f>B5</f>
        <v>jan-set</v>
      </c>
      <c r="C37" s="353"/>
      <c r="D37" s="351" t="str">
        <f>B37</f>
        <v>jan-set</v>
      </c>
      <c r="E37" s="353"/>
      <c r="F37" s="131" t="str">
        <f>F5</f>
        <v>2022 / 2021</v>
      </c>
      <c r="H37" s="354" t="str">
        <f>B37</f>
        <v>jan-set</v>
      </c>
      <c r="I37" s="353"/>
      <c r="J37" s="351" t="str">
        <f>H37</f>
        <v>jan-set</v>
      </c>
      <c r="K37" s="353"/>
      <c r="L37" s="131" t="str">
        <f>F37</f>
        <v>2022 / 2021</v>
      </c>
      <c r="N37" s="354" t="str">
        <f>B37</f>
        <v>jan-set</v>
      </c>
      <c r="O37" s="352"/>
      <c r="P37" s="131" t="str">
        <f>L37</f>
        <v>2022 / 2021</v>
      </c>
    </row>
    <row r="38" spans="1:17" ht="19.5" customHeight="1" thickBot="1" x14ac:dyDescent="0.3">
      <c r="A38" s="362"/>
      <c r="B38" s="99">
        <f>B6</f>
        <v>2021</v>
      </c>
      <c r="C38" s="134">
        <f>C6</f>
        <v>2022</v>
      </c>
      <c r="D38" s="99">
        <f>B38</f>
        <v>2021</v>
      </c>
      <c r="E38" s="134">
        <f>C38</f>
        <v>2022</v>
      </c>
      <c r="F38" s="131" t="str">
        <f>F6</f>
        <v>HL</v>
      </c>
      <c r="H38" s="25">
        <f>B38</f>
        <v>2021</v>
      </c>
      <c r="I38" s="134">
        <f>C38</f>
        <v>2022</v>
      </c>
      <c r="J38" s="99">
        <f>B38</f>
        <v>2021</v>
      </c>
      <c r="K38" s="134">
        <f>C38</f>
        <v>2022</v>
      </c>
      <c r="L38" s="260">
        <f>L6</f>
        <v>1000</v>
      </c>
      <c r="N38" s="25">
        <f>B38</f>
        <v>2021</v>
      </c>
      <c r="O38" s="134">
        <f>C38</f>
        <v>2022</v>
      </c>
      <c r="P38" s="132"/>
    </row>
    <row r="39" spans="1:17" ht="20.100000000000001" customHeight="1" x14ac:dyDescent="0.25">
      <c r="A39" s="38" t="s">
        <v>164</v>
      </c>
      <c r="B39" s="19">
        <v>308010.40999999997</v>
      </c>
      <c r="C39" s="147">
        <v>296106.54999999993</v>
      </c>
      <c r="D39" s="247">
        <f>B39/$B$62</f>
        <v>0.27712193121114231</v>
      </c>
      <c r="E39" s="246">
        <f>C39/$C$62</f>
        <v>0.26821018075426462</v>
      </c>
      <c r="F39" s="52">
        <f>(C39-B39)/B39</f>
        <v>-3.8647589865550468E-2</v>
      </c>
      <c r="H39" s="39">
        <v>82925.421000000046</v>
      </c>
      <c r="I39" s="147">
        <v>81319.039000000048</v>
      </c>
      <c r="J39" s="250">
        <f>H39/$H$62</f>
        <v>0.26838461095340704</v>
      </c>
      <c r="K39" s="246">
        <f>I39/$I$62</f>
        <v>0.27046556404349203</v>
      </c>
      <c r="L39" s="52">
        <f>(I39-H39)/H39</f>
        <v>-1.9371406025180105E-2</v>
      </c>
      <c r="N39" s="40">
        <f t="shared" ref="N39:N62" si="9">(H39/B39)*10</f>
        <v>2.6922928027010533</v>
      </c>
      <c r="O39" s="149">
        <f t="shared" ref="O39:O62" si="10">(I39/C39)*10</f>
        <v>2.746276264405501</v>
      </c>
      <c r="P39" s="52">
        <f>(O39-N39)/N39</f>
        <v>2.0051110952823765E-2</v>
      </c>
    </row>
    <row r="40" spans="1:17" ht="20.100000000000001" customHeight="1" x14ac:dyDescent="0.25">
      <c r="A40" s="38" t="s">
        <v>168</v>
      </c>
      <c r="B40" s="19">
        <v>169628.79000000004</v>
      </c>
      <c r="C40" s="140">
        <v>166301.31999999986</v>
      </c>
      <c r="D40" s="247">
        <f t="shared" ref="D40:D61" si="11">B40/$B$62</f>
        <v>0.1526177568927275</v>
      </c>
      <c r="E40" s="215">
        <f t="shared" ref="E40:E61" si="12">C40/$C$62</f>
        <v>0.15063397650903965</v>
      </c>
      <c r="F40" s="52">
        <f t="shared" ref="F40:F62" si="13">(C40-B40)/B40</f>
        <v>-1.9616186615492425E-2</v>
      </c>
      <c r="H40" s="19">
        <v>40656.10000000002</v>
      </c>
      <c r="I40" s="140">
        <v>38339.155999999995</v>
      </c>
      <c r="J40" s="247">
        <f t="shared" ref="J40:J62" si="14">H40/$H$62</f>
        <v>0.13158174477501672</v>
      </c>
      <c r="K40" s="215">
        <f t="shared" ref="K40:K62" si="15">I40/$I$62</f>
        <v>0.12751529752450005</v>
      </c>
      <c r="L40" s="52">
        <f t="shared" ref="L40:L62" si="16">(I40-H40)/H40</f>
        <v>-5.6988840542994135E-2</v>
      </c>
      <c r="N40" s="40">
        <f t="shared" si="9"/>
        <v>2.3967688503820614</v>
      </c>
      <c r="O40" s="143">
        <f t="shared" si="10"/>
        <v>2.3054029877814579</v>
      </c>
      <c r="P40" s="52">
        <f t="shared" ref="P40:P62" si="17">(O40-N40)/N40</f>
        <v>-3.8120431424181429E-2</v>
      </c>
    </row>
    <row r="41" spans="1:17" ht="20.100000000000001" customHeight="1" x14ac:dyDescent="0.25">
      <c r="A41" s="38" t="s">
        <v>169</v>
      </c>
      <c r="B41" s="19">
        <v>102747.17999999998</v>
      </c>
      <c r="C41" s="140">
        <v>101620.86</v>
      </c>
      <c r="D41" s="247">
        <f t="shared" si="11"/>
        <v>9.2443294199370904E-2</v>
      </c>
      <c r="E41" s="215">
        <f t="shared" si="12"/>
        <v>9.2047100035456228E-2</v>
      </c>
      <c r="F41" s="52">
        <f t="shared" si="13"/>
        <v>-1.0962052681153665E-2</v>
      </c>
      <c r="H41" s="19">
        <v>35778.745000000017</v>
      </c>
      <c r="I41" s="140">
        <v>34932.053000000029</v>
      </c>
      <c r="J41" s="247">
        <f t="shared" si="14"/>
        <v>0.11579639200416188</v>
      </c>
      <c r="K41" s="215">
        <f t="shared" si="15"/>
        <v>0.11618333829353492</v>
      </c>
      <c r="L41" s="52">
        <f t="shared" si="16"/>
        <v>-2.3664664593461504E-2</v>
      </c>
      <c r="N41" s="40">
        <f t="shared" si="9"/>
        <v>3.4822118718976061</v>
      </c>
      <c r="O41" s="143">
        <f t="shared" si="10"/>
        <v>3.4374884251127207</v>
      </c>
      <c r="P41" s="52">
        <f t="shared" si="17"/>
        <v>-1.2843401961211988E-2</v>
      </c>
    </row>
    <row r="42" spans="1:17" ht="20.100000000000001" customHeight="1" x14ac:dyDescent="0.25">
      <c r="A42" s="38" t="s">
        <v>170</v>
      </c>
      <c r="B42" s="19">
        <v>97475.839999999909</v>
      </c>
      <c r="C42" s="140">
        <v>96592.929999999964</v>
      </c>
      <c r="D42" s="247">
        <f t="shared" si="11"/>
        <v>8.7700584623838826E-2</v>
      </c>
      <c r="E42" s="215">
        <f t="shared" si="12"/>
        <v>8.7492854227250366E-2</v>
      </c>
      <c r="F42" s="52">
        <f t="shared" si="13"/>
        <v>-9.057731638936849E-3</v>
      </c>
      <c r="H42" s="19">
        <v>34295.968999999983</v>
      </c>
      <c r="I42" s="140">
        <v>32470.405999999988</v>
      </c>
      <c r="J42" s="247">
        <f t="shared" si="14"/>
        <v>0.11099745031544789</v>
      </c>
      <c r="K42" s="215">
        <f t="shared" si="15"/>
        <v>0.10799594758505666</v>
      </c>
      <c r="L42" s="52">
        <f t="shared" si="16"/>
        <v>-5.322966672847166E-2</v>
      </c>
      <c r="N42" s="40">
        <f t="shared" si="9"/>
        <v>3.5184071252938183</v>
      </c>
      <c r="O42" s="143">
        <f t="shared" si="10"/>
        <v>3.361571700951612</v>
      </c>
      <c r="P42" s="52">
        <f t="shared" si="17"/>
        <v>-4.4575689724681636E-2</v>
      </c>
    </row>
    <row r="43" spans="1:17" ht="20.100000000000001" customHeight="1" x14ac:dyDescent="0.25">
      <c r="A43" s="38" t="s">
        <v>173</v>
      </c>
      <c r="B43" s="19">
        <v>95791.079999999944</v>
      </c>
      <c r="C43" s="140">
        <v>98241.259999999966</v>
      </c>
      <c r="D43" s="247">
        <f t="shared" si="11"/>
        <v>8.6184778892379049E-2</v>
      </c>
      <c r="E43" s="215">
        <f t="shared" si="12"/>
        <v>8.8985894105100688E-2</v>
      </c>
      <c r="F43" s="52">
        <f t="shared" si="13"/>
        <v>2.557837326815841E-2</v>
      </c>
      <c r="H43" s="19">
        <v>21469.388999999996</v>
      </c>
      <c r="I43" s="140">
        <v>22233.304999999997</v>
      </c>
      <c r="J43" s="247">
        <f t="shared" si="14"/>
        <v>6.9484767694725988E-2</v>
      </c>
      <c r="K43" s="215">
        <f t="shared" si="15"/>
        <v>7.3947546003045941E-2</v>
      </c>
      <c r="L43" s="52">
        <f t="shared" si="16"/>
        <v>3.5581636720076255E-2</v>
      </c>
      <c r="N43" s="40">
        <f t="shared" si="9"/>
        <v>2.2412722562476599</v>
      </c>
      <c r="O43" s="143">
        <f t="shared" si="10"/>
        <v>2.263133127567786</v>
      </c>
      <c r="P43" s="52">
        <f t="shared" si="17"/>
        <v>9.7537776855032912E-3</v>
      </c>
    </row>
    <row r="44" spans="1:17" ht="20.100000000000001" customHeight="1" x14ac:dyDescent="0.25">
      <c r="A44" s="38" t="s">
        <v>174</v>
      </c>
      <c r="B44" s="19">
        <v>97019.869999999981</v>
      </c>
      <c r="C44" s="140">
        <v>79287.88</v>
      </c>
      <c r="D44" s="247">
        <f t="shared" si="11"/>
        <v>8.7290341064297033E-2</v>
      </c>
      <c r="E44" s="215">
        <f t="shared" si="12"/>
        <v>7.1818122991276101E-2</v>
      </c>
      <c r="F44" s="52">
        <f t="shared" si="13"/>
        <v>-0.18276658173217486</v>
      </c>
      <c r="H44" s="19">
        <v>22577.939000000013</v>
      </c>
      <c r="I44" s="140">
        <v>19439.134000000009</v>
      </c>
      <c r="J44" s="247">
        <f t="shared" si="14"/>
        <v>7.3072542792936276E-2</v>
      </c>
      <c r="K44" s="215">
        <f t="shared" si="15"/>
        <v>6.4654186848260992E-2</v>
      </c>
      <c r="L44" s="52">
        <f t="shared" si="16"/>
        <v>-0.13902088228690856</v>
      </c>
      <c r="N44" s="40">
        <f t="shared" si="9"/>
        <v>2.3271458722836895</v>
      </c>
      <c r="O44" s="143">
        <f t="shared" si="10"/>
        <v>2.451715697279333</v>
      </c>
      <c r="P44" s="52">
        <f t="shared" si="17"/>
        <v>5.3529014437500584E-2</v>
      </c>
    </row>
    <row r="45" spans="1:17" ht="20.100000000000001" customHeight="1" x14ac:dyDescent="0.25">
      <c r="A45" s="38" t="s">
        <v>175</v>
      </c>
      <c r="B45" s="19">
        <v>56362.009999999995</v>
      </c>
      <c r="C45" s="140">
        <v>85771.409999999989</v>
      </c>
      <c r="D45" s="247">
        <f t="shared" si="11"/>
        <v>5.0709808990357548E-2</v>
      </c>
      <c r="E45" s="215">
        <f t="shared" si="12"/>
        <v>7.7690835882043605E-2</v>
      </c>
      <c r="F45" s="52">
        <f t="shared" si="13"/>
        <v>0.52179473372223595</v>
      </c>
      <c r="H45" s="19">
        <v>14368.762000000002</v>
      </c>
      <c r="I45" s="140">
        <v>15842.790999999985</v>
      </c>
      <c r="J45" s="247">
        <f t="shared" si="14"/>
        <v>4.6503889311000274E-2</v>
      </c>
      <c r="K45" s="215">
        <f t="shared" si="15"/>
        <v>5.269281900685216E-2</v>
      </c>
      <c r="L45" s="52">
        <f t="shared" si="16"/>
        <v>0.10258566465224923</v>
      </c>
      <c r="N45" s="40">
        <f t="shared" si="9"/>
        <v>2.5493700455324437</v>
      </c>
      <c r="O45" s="143">
        <f t="shared" si="10"/>
        <v>1.8470946204568617</v>
      </c>
      <c r="P45" s="52">
        <f t="shared" si="17"/>
        <v>-0.27547017990042699</v>
      </c>
    </row>
    <row r="46" spans="1:17" ht="20.100000000000001" customHeight="1" x14ac:dyDescent="0.25">
      <c r="A46" s="38" t="s">
        <v>176</v>
      </c>
      <c r="B46" s="19">
        <v>26235.350000000028</v>
      </c>
      <c r="C46" s="140">
        <v>29558.030000000002</v>
      </c>
      <c r="D46" s="247">
        <f t="shared" si="11"/>
        <v>2.3604367326416829E-2</v>
      </c>
      <c r="E46" s="215">
        <f t="shared" si="12"/>
        <v>2.6773350907097388E-2</v>
      </c>
      <c r="F46" s="52">
        <f t="shared" si="13"/>
        <v>0.12664896790017938</v>
      </c>
      <c r="H46" s="19">
        <v>14586.641</v>
      </c>
      <c r="I46" s="140">
        <v>14290.728999999996</v>
      </c>
      <c r="J46" s="247">
        <f t="shared" si="14"/>
        <v>4.7209045461487791E-2</v>
      </c>
      <c r="K46" s="215">
        <f t="shared" si="15"/>
        <v>4.7530690562854354E-2</v>
      </c>
      <c r="L46" s="52">
        <f t="shared" si="16"/>
        <v>-2.0286507359713858E-2</v>
      </c>
      <c r="N46" s="40">
        <f t="shared" si="9"/>
        <v>5.5599185831330562</v>
      </c>
      <c r="O46" s="143">
        <f t="shared" si="10"/>
        <v>4.8348042816114587</v>
      </c>
      <c r="P46" s="52">
        <f t="shared" si="17"/>
        <v>-0.13041815103576393</v>
      </c>
    </row>
    <row r="47" spans="1:17" ht="20.100000000000001" customHeight="1" x14ac:dyDescent="0.25">
      <c r="A47" s="38" t="s">
        <v>178</v>
      </c>
      <c r="B47" s="19">
        <v>36661.279999999999</v>
      </c>
      <c r="C47" s="140">
        <v>35316.050000000017</v>
      </c>
      <c r="D47" s="247">
        <f t="shared" si="11"/>
        <v>3.2984744620392629E-2</v>
      </c>
      <c r="E47" s="215">
        <f t="shared" si="12"/>
        <v>3.1988904514360296E-2</v>
      </c>
      <c r="F47" s="52">
        <f t="shared" si="13"/>
        <v>-3.6693481515102072E-2</v>
      </c>
      <c r="H47" s="19">
        <v>8253.9720000000034</v>
      </c>
      <c r="I47" s="140">
        <v>8385.3019999999979</v>
      </c>
      <c r="J47" s="247">
        <f t="shared" si="14"/>
        <v>2.6713630601167701E-2</v>
      </c>
      <c r="K47" s="215">
        <f t="shared" si="15"/>
        <v>2.7889353624862927E-2</v>
      </c>
      <c r="L47" s="52">
        <f t="shared" si="16"/>
        <v>1.5911127394179967E-2</v>
      </c>
      <c r="N47" s="40">
        <f t="shared" si="9"/>
        <v>2.2514140259150808</v>
      </c>
      <c r="O47" s="143">
        <f t="shared" si="10"/>
        <v>2.3743600997280256</v>
      </c>
      <c r="P47" s="52">
        <f t="shared" si="17"/>
        <v>5.4608380510099107E-2</v>
      </c>
    </row>
    <row r="48" spans="1:17" ht="20.100000000000001" customHeight="1" x14ac:dyDescent="0.25">
      <c r="A48" s="38" t="s">
        <v>180</v>
      </c>
      <c r="B48" s="19">
        <v>33937.919999999998</v>
      </c>
      <c r="C48" s="140">
        <v>32838.840000000011</v>
      </c>
      <c r="D48" s="247">
        <f t="shared" si="11"/>
        <v>3.0534493726005078E-2</v>
      </c>
      <c r="E48" s="215">
        <f t="shared" si="12"/>
        <v>2.9745073900460422E-2</v>
      </c>
      <c r="F48" s="52">
        <f t="shared" si="13"/>
        <v>-3.2385013577732144E-2</v>
      </c>
      <c r="H48" s="19">
        <v>8232.9189999999999</v>
      </c>
      <c r="I48" s="140">
        <v>7614.6330000000016</v>
      </c>
      <c r="J48" s="247">
        <f t="shared" si="14"/>
        <v>2.6645493458826237E-2</v>
      </c>
      <c r="K48" s="215">
        <f t="shared" si="15"/>
        <v>2.5326123312022747E-2</v>
      </c>
      <c r="L48" s="52">
        <f t="shared" si="16"/>
        <v>-7.5099244872930029E-2</v>
      </c>
      <c r="N48" s="40">
        <f t="shared" si="9"/>
        <v>2.4258761291204647</v>
      </c>
      <c r="O48" s="143">
        <f t="shared" si="10"/>
        <v>2.3187886661039183</v>
      </c>
      <c r="P48" s="52">
        <f t="shared" si="17"/>
        <v>-4.4143829823401752E-2</v>
      </c>
    </row>
    <row r="49" spans="1:16" ht="20.100000000000001" customHeight="1" x14ac:dyDescent="0.25">
      <c r="A49" s="38" t="s">
        <v>181</v>
      </c>
      <c r="B49" s="19">
        <v>17831.78</v>
      </c>
      <c r="C49" s="140">
        <v>19874.330000000013</v>
      </c>
      <c r="D49" s="247">
        <f t="shared" si="11"/>
        <v>1.6043539926238932E-2</v>
      </c>
      <c r="E49" s="215">
        <f t="shared" si="12"/>
        <v>1.8001957881951303E-2</v>
      </c>
      <c r="F49" s="52">
        <f t="shared" si="13"/>
        <v>0.11454549125213602</v>
      </c>
      <c r="H49" s="19">
        <v>6141.329999999999</v>
      </c>
      <c r="I49" s="140">
        <v>6868.7290000000003</v>
      </c>
      <c r="J49" s="247">
        <f t="shared" si="14"/>
        <v>1.9876154295152583E-2</v>
      </c>
      <c r="K49" s="215">
        <f t="shared" si="15"/>
        <v>2.2845260914198577E-2</v>
      </c>
      <c r="L49" s="52">
        <f t="shared" si="16"/>
        <v>0.11844323623710196</v>
      </c>
      <c r="N49" s="40">
        <f t="shared" si="9"/>
        <v>3.4440364338276943</v>
      </c>
      <c r="O49" s="143">
        <f t="shared" si="10"/>
        <v>3.4560807836037721</v>
      </c>
      <c r="P49" s="52">
        <f t="shared" si="17"/>
        <v>3.4971609643199273E-3</v>
      </c>
    </row>
    <row r="50" spans="1:16" ht="20.100000000000001" customHeight="1" x14ac:dyDescent="0.25">
      <c r="A50" s="38" t="s">
        <v>186</v>
      </c>
      <c r="B50" s="19">
        <v>10493.840000000002</v>
      </c>
      <c r="C50" s="140">
        <v>15211.070000000003</v>
      </c>
      <c r="D50" s="247">
        <f t="shared" si="11"/>
        <v>9.4414770157305213E-3</v>
      </c>
      <c r="E50" s="215">
        <f t="shared" si="12"/>
        <v>1.3778026302240776E-2</v>
      </c>
      <c r="F50" s="52">
        <f t="shared" si="13"/>
        <v>0.44952372058274193</v>
      </c>
      <c r="H50" s="19">
        <v>3005.7009999999996</v>
      </c>
      <c r="I50" s="140">
        <v>4129.4379999999983</v>
      </c>
      <c r="J50" s="247">
        <f t="shared" si="14"/>
        <v>9.7278239145420307E-3</v>
      </c>
      <c r="K50" s="215">
        <f t="shared" si="15"/>
        <v>1.3734431586834524E-2</v>
      </c>
      <c r="L50" s="52">
        <f t="shared" si="16"/>
        <v>0.37386852517931718</v>
      </c>
      <c r="N50" s="40">
        <f t="shared" si="9"/>
        <v>2.8642527425613498</v>
      </c>
      <c r="O50" s="143">
        <f t="shared" si="10"/>
        <v>2.7147583963521287</v>
      </c>
      <c r="P50" s="52">
        <f t="shared" si="17"/>
        <v>-5.2193140635884039E-2</v>
      </c>
    </row>
    <row r="51" spans="1:16" ht="20.100000000000001" customHeight="1" x14ac:dyDescent="0.25">
      <c r="A51" s="38" t="s">
        <v>188</v>
      </c>
      <c r="B51" s="19">
        <v>15064.619999999994</v>
      </c>
      <c r="C51" s="140">
        <v>12053.690000000006</v>
      </c>
      <c r="D51" s="247">
        <f t="shared" si="11"/>
        <v>1.3553881465766035E-2</v>
      </c>
      <c r="E51" s="215">
        <f t="shared" si="12"/>
        <v>1.0918104897226603E-2</v>
      </c>
      <c r="F51" s="52">
        <f t="shared" si="13"/>
        <v>-0.19986763688695691</v>
      </c>
      <c r="H51" s="19">
        <v>4488.0079999999998</v>
      </c>
      <c r="I51" s="140">
        <v>3917.9110000000005</v>
      </c>
      <c r="J51" s="247">
        <f t="shared" si="14"/>
        <v>1.4525247704630619E-2</v>
      </c>
      <c r="K51" s="215">
        <f t="shared" si="15"/>
        <v>1.303089684184784E-2</v>
      </c>
      <c r="L51" s="52">
        <f t="shared" si="16"/>
        <v>-0.12702673435519707</v>
      </c>
      <c r="N51" s="40">
        <f t="shared" si="9"/>
        <v>2.979171064387951</v>
      </c>
      <c r="O51" s="143">
        <f t="shared" si="10"/>
        <v>3.2503830777131304</v>
      </c>
      <c r="P51" s="52">
        <f t="shared" si="17"/>
        <v>9.1036065893348742E-2</v>
      </c>
    </row>
    <row r="52" spans="1:16" ht="20.100000000000001" customHeight="1" x14ac:dyDescent="0.25">
      <c r="A52" s="38" t="s">
        <v>189</v>
      </c>
      <c r="B52" s="19">
        <v>3389.3199999999979</v>
      </c>
      <c r="C52" s="140">
        <v>3851.7399999999989</v>
      </c>
      <c r="D52" s="247">
        <f t="shared" si="11"/>
        <v>3.0494258421088702E-3</v>
      </c>
      <c r="E52" s="215">
        <f t="shared" si="12"/>
        <v>3.4888653480256719E-3</v>
      </c>
      <c r="F52" s="52">
        <f t="shared" si="13"/>
        <v>0.13643444702772276</v>
      </c>
      <c r="H52" s="19">
        <v>1605.9059999999999</v>
      </c>
      <c r="I52" s="140">
        <v>1923.0470000000005</v>
      </c>
      <c r="J52" s="247">
        <f t="shared" si="14"/>
        <v>5.1974467158598069E-3</v>
      </c>
      <c r="K52" s="215">
        <f t="shared" si="15"/>
        <v>6.3960174386362952E-3</v>
      </c>
      <c r="L52" s="52">
        <f t="shared" si="16"/>
        <v>0.19748416158853666</v>
      </c>
      <c r="N52" s="40">
        <f t="shared" ref="N52" si="18">(H52/B52)*10</f>
        <v>4.7381362633212589</v>
      </c>
      <c r="O52" s="143">
        <f t="shared" ref="O52" si="19">(I52/C52)*10</f>
        <v>4.9926708448649206</v>
      </c>
      <c r="P52" s="52">
        <f t="shared" ref="P52" si="20">(O52-N52)/N52</f>
        <v>5.3720401313499234E-2</v>
      </c>
    </row>
    <row r="53" spans="1:16" ht="20.100000000000001" customHeight="1" x14ac:dyDescent="0.25">
      <c r="A53" s="38" t="s">
        <v>190</v>
      </c>
      <c r="B53" s="19">
        <v>13063.360000000011</v>
      </c>
      <c r="C53" s="140">
        <v>8248.5400000000027</v>
      </c>
      <c r="D53" s="247">
        <f t="shared" si="11"/>
        <v>1.1753315582114227E-2</v>
      </c>
      <c r="E53" s="215">
        <f t="shared" si="12"/>
        <v>7.4714402783686573E-3</v>
      </c>
      <c r="F53" s="52">
        <f t="shared" si="13"/>
        <v>-0.36857439433652633</v>
      </c>
      <c r="H53" s="19">
        <v>2115.3180000000007</v>
      </c>
      <c r="I53" s="140">
        <v>1739.4929999999995</v>
      </c>
      <c r="J53" s="247">
        <f t="shared" si="14"/>
        <v>6.84613706661482E-3</v>
      </c>
      <c r="K53" s="215">
        <f t="shared" si="15"/>
        <v>5.7855203551373212E-3</v>
      </c>
      <c r="L53" s="52">
        <f t="shared" si="16"/>
        <v>-0.17766832220971082</v>
      </c>
      <c r="N53" s="40">
        <f t="shared" si="9"/>
        <v>1.6192755921906761</v>
      </c>
      <c r="O53" s="143">
        <f t="shared" si="10"/>
        <v>2.1088495661050306</v>
      </c>
      <c r="P53" s="52">
        <f t="shared" si="17"/>
        <v>0.30234135330356121</v>
      </c>
    </row>
    <row r="54" spans="1:16" ht="20.100000000000001" customHeight="1" x14ac:dyDescent="0.25">
      <c r="A54" s="38" t="s">
        <v>191</v>
      </c>
      <c r="B54" s="19">
        <v>4673.5700000000033</v>
      </c>
      <c r="C54" s="140">
        <v>5461.989999999998</v>
      </c>
      <c r="D54" s="247">
        <f t="shared" si="11"/>
        <v>4.2048862700791818E-3</v>
      </c>
      <c r="E54" s="215">
        <f t="shared" si="12"/>
        <v>4.9474127646888782E-3</v>
      </c>
      <c r="F54" s="52">
        <f t="shared" si="13"/>
        <v>0.16869759092085795</v>
      </c>
      <c r="H54" s="19">
        <v>1342.2230000000004</v>
      </c>
      <c r="I54" s="140">
        <v>1593.2069999999999</v>
      </c>
      <c r="J54" s="247">
        <f t="shared" si="14"/>
        <v>4.3440478603987403E-3</v>
      </c>
      <c r="K54" s="215">
        <f t="shared" si="15"/>
        <v>5.2989759248512451E-3</v>
      </c>
      <c r="L54" s="52">
        <f t="shared" si="16"/>
        <v>0.18699128237260082</v>
      </c>
      <c r="N54" s="40">
        <f t="shared" ref="N54" si="21">(H54/B54)*10</f>
        <v>2.8719437175435472</v>
      </c>
      <c r="O54" s="143">
        <f t="shared" ref="O54" si="22">(I54/C54)*10</f>
        <v>2.9168984198067016</v>
      </c>
      <c r="P54" s="52">
        <f t="shared" ref="P54" si="23">(O54-N54)/N54</f>
        <v>1.565305823667236E-2</v>
      </c>
    </row>
    <row r="55" spans="1:16" ht="20.100000000000001" customHeight="1" x14ac:dyDescent="0.25">
      <c r="A55" s="38" t="s">
        <v>192</v>
      </c>
      <c r="B55" s="19">
        <v>3283.9199999999996</v>
      </c>
      <c r="C55" s="140">
        <v>3877.2799999999984</v>
      </c>
      <c r="D55" s="247">
        <f t="shared" si="11"/>
        <v>2.9545957629902656E-3</v>
      </c>
      <c r="E55" s="215">
        <f t="shared" si="12"/>
        <v>3.5119992098617703E-3</v>
      </c>
      <c r="F55" s="52">
        <f t="shared" si="13"/>
        <v>0.18068649662598321</v>
      </c>
      <c r="H55" s="19">
        <v>1310.5819999999999</v>
      </c>
      <c r="I55" s="140">
        <v>1536.886</v>
      </c>
      <c r="J55" s="247">
        <f t="shared" si="14"/>
        <v>4.241643104742729E-3</v>
      </c>
      <c r="K55" s="215">
        <f t="shared" si="15"/>
        <v>5.1116533590681761E-3</v>
      </c>
      <c r="L55" s="52">
        <f t="shared" si="16"/>
        <v>0.17267443013867129</v>
      </c>
      <c r="N55" s="40">
        <f t="shared" ref="N55" si="24">(H55/B55)*10</f>
        <v>3.990907208458184</v>
      </c>
      <c r="O55" s="143">
        <f t="shared" ref="O55" si="25">(I55/C55)*10</f>
        <v>3.9638251557793107</v>
      </c>
      <c r="P55" s="52">
        <f t="shared" ref="P55" si="26">(O55-N55)/N55</f>
        <v>-6.7859389517943673E-3</v>
      </c>
    </row>
    <row r="56" spans="1:16" ht="20.100000000000001" customHeight="1" x14ac:dyDescent="0.25">
      <c r="A56" s="38" t="s">
        <v>193</v>
      </c>
      <c r="B56" s="19">
        <v>9855.4800000000014</v>
      </c>
      <c r="C56" s="140">
        <v>4820.4799999999987</v>
      </c>
      <c r="D56" s="247">
        <f t="shared" si="11"/>
        <v>8.8671342329396906E-3</v>
      </c>
      <c r="E56" s="215">
        <f t="shared" si="12"/>
        <v>4.3663397926263954E-3</v>
      </c>
      <c r="F56" s="52">
        <f t="shared" si="13"/>
        <v>-0.51088328523826354</v>
      </c>
      <c r="H56" s="19">
        <v>2595.4660000000013</v>
      </c>
      <c r="I56" s="140">
        <v>1249.614</v>
      </c>
      <c r="J56" s="247">
        <f t="shared" si="14"/>
        <v>8.400115721484195E-3</v>
      </c>
      <c r="K56" s="215">
        <f t="shared" si="15"/>
        <v>4.1561921968438905E-3</v>
      </c>
      <c r="L56" s="52">
        <f t="shared" si="16"/>
        <v>-0.51853963796867331</v>
      </c>
      <c r="N56" s="40">
        <f t="shared" ref="N56" si="27">(H56/B56)*10</f>
        <v>2.633525713613138</v>
      </c>
      <c r="O56" s="143">
        <f t="shared" ref="O56" si="28">(I56/C56)*10</f>
        <v>2.5923020114179507</v>
      </c>
      <c r="P56" s="52">
        <f t="shared" ref="P56" si="29">(O56-N56)/N56</f>
        <v>-1.5653426880206666E-2</v>
      </c>
    </row>
    <row r="57" spans="1:16" ht="20.100000000000001" customHeight="1" x14ac:dyDescent="0.25">
      <c r="A57" s="38" t="s">
        <v>194</v>
      </c>
      <c r="B57" s="19">
        <v>4271.2199999999993</v>
      </c>
      <c r="C57" s="140">
        <v>3358.14</v>
      </c>
      <c r="D57" s="247">
        <f t="shared" si="11"/>
        <v>3.8428854889276478E-3</v>
      </c>
      <c r="E57" s="215">
        <f t="shared" si="12"/>
        <v>3.0417676893608947E-3</v>
      </c>
      <c r="F57" s="52">
        <f t="shared" si="13"/>
        <v>-0.21377498700605438</v>
      </c>
      <c r="H57" s="19">
        <v>1292.7239999999997</v>
      </c>
      <c r="I57" s="140">
        <v>1050.3960000000004</v>
      </c>
      <c r="J57" s="247">
        <f t="shared" si="14"/>
        <v>4.1838464445074315E-3</v>
      </c>
      <c r="K57" s="215">
        <f t="shared" si="15"/>
        <v>3.4935969497749205E-3</v>
      </c>
      <c r="L57" s="52">
        <f t="shared" ref="L57:L58" si="30">(I57-H57)/H57</f>
        <v>-0.18745532689112243</v>
      </c>
      <c r="N57" s="40">
        <f t="shared" ref="N57:N58" si="31">(H57/B57)*10</f>
        <v>3.026591933920519</v>
      </c>
      <c r="O57" s="143">
        <f t="shared" ref="O57:O58" si="32">(I57/C57)*10</f>
        <v>3.1279100930872463</v>
      </c>
      <c r="P57" s="52">
        <f t="shared" ref="P57:P58" si="33">(O57-N57)/N57</f>
        <v>3.3475989290529869E-2</v>
      </c>
    </row>
    <row r="58" spans="1:16" ht="20.100000000000001" customHeight="1" x14ac:dyDescent="0.25">
      <c r="A58" s="38" t="s">
        <v>195</v>
      </c>
      <c r="B58" s="19">
        <v>2313.0500000000002</v>
      </c>
      <c r="C58" s="140">
        <v>3080.94</v>
      </c>
      <c r="D58" s="247">
        <f t="shared" si="11"/>
        <v>2.0810883729154898E-3</v>
      </c>
      <c r="E58" s="215">
        <f t="shared" si="12"/>
        <v>2.790682861601826E-3</v>
      </c>
      <c r="F58" s="52">
        <f t="shared" si="13"/>
        <v>0.33198158275869516</v>
      </c>
      <c r="H58" s="19">
        <v>532.0010000000002</v>
      </c>
      <c r="I58" s="140">
        <v>625.62199999999973</v>
      </c>
      <c r="J58" s="247">
        <f t="shared" si="14"/>
        <v>1.7217986920057178E-3</v>
      </c>
      <c r="K58" s="215">
        <f t="shared" si="15"/>
        <v>2.0808067727905318E-3</v>
      </c>
      <c r="L58" s="52">
        <f t="shared" si="30"/>
        <v>0.1759789925206898</v>
      </c>
      <c r="N58" s="40">
        <f t="shared" si="31"/>
        <v>2.2999978383519606</v>
      </c>
      <c r="O58" s="143">
        <f t="shared" si="32"/>
        <v>2.030620524904736</v>
      </c>
      <c r="P58" s="52">
        <f t="shared" si="33"/>
        <v>-0.11712068113952842</v>
      </c>
    </row>
    <row r="59" spans="1:16" ht="20.100000000000001" customHeight="1" x14ac:dyDescent="0.25">
      <c r="A59" s="38" t="s">
        <v>196</v>
      </c>
      <c r="B59" s="19">
        <v>687.65999999999963</v>
      </c>
      <c r="C59" s="140">
        <v>634.31999999999994</v>
      </c>
      <c r="D59" s="247">
        <f t="shared" si="11"/>
        <v>6.1869878753985634E-4</v>
      </c>
      <c r="E59" s="215">
        <f t="shared" si="12"/>
        <v>5.7456034611880463E-4</v>
      </c>
      <c r="F59" s="52">
        <f t="shared" si="13"/>
        <v>-7.7567402495418838E-2</v>
      </c>
      <c r="H59" s="19">
        <v>288.33900000000006</v>
      </c>
      <c r="I59" s="140">
        <v>275.52900000000005</v>
      </c>
      <c r="J59" s="247">
        <f t="shared" si="14"/>
        <v>9.3319695461895101E-4</v>
      </c>
      <c r="K59" s="215">
        <f t="shared" si="15"/>
        <v>9.1640416945088692E-4</v>
      </c>
      <c r="L59" s="52">
        <f t="shared" si="16"/>
        <v>-4.4426872535453063E-2</v>
      </c>
      <c r="N59" s="40">
        <f t="shared" si="9"/>
        <v>4.1930459820260042</v>
      </c>
      <c r="O59" s="143">
        <f t="shared" si="10"/>
        <v>4.3436908815739699</v>
      </c>
      <c r="P59" s="52">
        <f t="shared" si="17"/>
        <v>3.5927318754366909E-2</v>
      </c>
    </row>
    <row r="60" spans="1:16" ht="20.100000000000001" customHeight="1" x14ac:dyDescent="0.25">
      <c r="A60" s="38" t="s">
        <v>197</v>
      </c>
      <c r="B60" s="19">
        <v>372.21000000000021</v>
      </c>
      <c r="C60" s="140">
        <v>541.77</v>
      </c>
      <c r="D60" s="247">
        <f t="shared" si="11"/>
        <v>3.3488333727454001E-4</v>
      </c>
      <c r="E60" s="215">
        <f t="shared" si="12"/>
        <v>4.9072953511915881E-4</v>
      </c>
      <c r="F60" s="52">
        <f t="shared" si="13"/>
        <v>0.45554928669299505</v>
      </c>
      <c r="H60" s="19">
        <v>297.11600000000004</v>
      </c>
      <c r="I60" s="140">
        <v>243.79300000000003</v>
      </c>
      <c r="J60" s="247">
        <f t="shared" si="14"/>
        <v>9.6160334317787132E-4</v>
      </c>
      <c r="K60" s="215">
        <f t="shared" si="15"/>
        <v>8.1085084213618186E-4</v>
      </c>
      <c r="L60" s="52">
        <f t="shared" si="16"/>
        <v>-0.17946862504880248</v>
      </c>
      <c r="N60" s="40">
        <f t="shared" si="9"/>
        <v>7.982483006904701</v>
      </c>
      <c r="O60" s="143">
        <f t="shared" si="10"/>
        <v>4.4999353969396614</v>
      </c>
      <c r="P60" s="52">
        <f t="shared" si="17"/>
        <v>-0.43627372672797426</v>
      </c>
    </row>
    <row r="61" spans="1:16" ht="20.100000000000001" customHeight="1" thickBot="1" x14ac:dyDescent="0.3">
      <c r="A61" s="8" t="s">
        <v>17</v>
      </c>
      <c r="B61" s="196">
        <f>B62-SUM(B39:B60)</f>
        <v>2291.9299999999348</v>
      </c>
      <c r="C61" s="142">
        <f>C62-SUM(C39:C60)</f>
        <v>1359.940000000177</v>
      </c>
      <c r="D61" s="247">
        <f t="shared" si="11"/>
        <v>2.0620863684468827E-3</v>
      </c>
      <c r="E61" s="215">
        <f t="shared" si="12"/>
        <v>1.2318192664600028E-3</v>
      </c>
      <c r="F61" s="52">
        <f t="shared" si="13"/>
        <v>-0.40663981884254075</v>
      </c>
      <c r="H61" s="19">
        <f>H62-SUM(H39:H60)</f>
        <v>819.22000000003027</v>
      </c>
      <c r="I61" s="140">
        <f>I62-SUM(I39:I60)</f>
        <v>642.9759999999078</v>
      </c>
      <c r="J61" s="247">
        <f t="shared" si="14"/>
        <v>2.6513708140867699E-3</v>
      </c>
      <c r="K61" s="215">
        <f t="shared" si="15"/>
        <v>2.1385258439466223E-3</v>
      </c>
      <c r="L61" s="52">
        <f t="shared" si="16"/>
        <v>-0.2151363492103659</v>
      </c>
      <c r="N61" s="40">
        <f t="shared" si="9"/>
        <v>3.5743674545036437</v>
      </c>
      <c r="O61" s="143">
        <f t="shared" si="10"/>
        <v>4.7279732929381009</v>
      </c>
      <c r="P61" s="52">
        <f t="shared" si="17"/>
        <v>0.32274405279203539</v>
      </c>
    </row>
    <row r="62" spans="1:16" s="1" customFormat="1" ht="26.25" customHeight="1" thickBot="1" x14ac:dyDescent="0.3">
      <c r="A62" s="12" t="s">
        <v>18</v>
      </c>
      <c r="B62" s="17">
        <v>1111461.69</v>
      </c>
      <c r="C62" s="145">
        <v>1104009.3599999999</v>
      </c>
      <c r="D62" s="253">
        <f>SUM(D39:D61)</f>
        <v>0.99999999999999978</v>
      </c>
      <c r="E62" s="254">
        <f>SUM(E39:E61)</f>
        <v>1.0000000000000002</v>
      </c>
      <c r="F62" s="57">
        <f t="shared" si="13"/>
        <v>-6.7049814375519092E-3</v>
      </c>
      <c r="H62" s="17">
        <v>308979.79100000008</v>
      </c>
      <c r="I62" s="145">
        <v>300663.18900000001</v>
      </c>
      <c r="J62" s="253">
        <f t="shared" si="14"/>
        <v>1</v>
      </c>
      <c r="K62" s="254">
        <f t="shared" si="15"/>
        <v>1</v>
      </c>
      <c r="L62" s="57">
        <f t="shared" si="16"/>
        <v>-2.6916329942109612E-2</v>
      </c>
      <c r="N62" s="37">
        <f t="shared" si="9"/>
        <v>2.7799409892391354</v>
      </c>
      <c r="O62" s="150">
        <f t="shared" si="10"/>
        <v>2.7233753616001954</v>
      </c>
      <c r="P62" s="57">
        <f t="shared" si="17"/>
        <v>-2.0347779991697526E-2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4"/>
      <c r="D65" s="348" t="s">
        <v>104</v>
      </c>
      <c r="E65" s="344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4"/>
      <c r="P65" s="130" t="s">
        <v>0</v>
      </c>
    </row>
    <row r="66" spans="1:16" x14ac:dyDescent="0.25">
      <c r="A66" s="361"/>
      <c r="B66" s="351" t="str">
        <f>B37</f>
        <v>jan-set</v>
      </c>
      <c r="C66" s="353"/>
      <c r="D66" s="351" t="str">
        <f>B66</f>
        <v>jan-set</v>
      </c>
      <c r="E66" s="353"/>
      <c r="F66" s="131" t="str">
        <f>F37</f>
        <v>2022 / 2021</v>
      </c>
      <c r="H66" s="354" t="str">
        <f>B66</f>
        <v>jan-set</v>
      </c>
      <c r="I66" s="353"/>
      <c r="J66" s="351" t="str">
        <f>B66</f>
        <v>jan-set</v>
      </c>
      <c r="K66" s="352"/>
      <c r="L66" s="131" t="str">
        <f>F66</f>
        <v>2022 / 2021</v>
      </c>
      <c r="N66" s="354" t="str">
        <f>B66</f>
        <v>jan-set</v>
      </c>
      <c r="O66" s="352"/>
      <c r="P66" s="131" t="str">
        <f>L66</f>
        <v>2022 / 2021</v>
      </c>
    </row>
    <row r="67" spans="1:16" ht="19.5" customHeight="1" thickBot="1" x14ac:dyDescent="0.3">
      <c r="A67" s="362"/>
      <c r="B67" s="99">
        <f>B6</f>
        <v>2021</v>
      </c>
      <c r="C67" s="134">
        <f>C6</f>
        <v>2022</v>
      </c>
      <c r="D67" s="99">
        <f>B67</f>
        <v>2021</v>
      </c>
      <c r="E67" s="134">
        <f>C67</f>
        <v>2022</v>
      </c>
      <c r="F67" s="131" t="str">
        <f>F38</f>
        <v>HL</v>
      </c>
      <c r="H67" s="25">
        <f>B67</f>
        <v>2021</v>
      </c>
      <c r="I67" s="134">
        <f>C67</f>
        <v>2022</v>
      </c>
      <c r="J67" s="99">
        <f>B67</f>
        <v>2021</v>
      </c>
      <c r="K67" s="134">
        <f>C67</f>
        <v>2022</v>
      </c>
      <c r="L67" s="26">
        <v>1000</v>
      </c>
      <c r="N67" s="25">
        <f>B67</f>
        <v>2021</v>
      </c>
      <c r="O67" s="134">
        <f>C67</f>
        <v>2022</v>
      </c>
      <c r="P67" s="132"/>
    </row>
    <row r="68" spans="1:16" ht="20.100000000000001" customHeight="1" x14ac:dyDescent="0.25">
      <c r="A68" s="38" t="s">
        <v>163</v>
      </c>
      <c r="B68" s="39">
        <v>222403.82000000007</v>
      </c>
      <c r="C68" s="147">
        <v>195469.4199999999</v>
      </c>
      <c r="D68" s="247">
        <f>B68/$B$96</f>
        <v>0.16797536157963738</v>
      </c>
      <c r="E68" s="246">
        <f>C68/$C$96</f>
        <v>0.14839979270278378</v>
      </c>
      <c r="F68" s="61">
        <f>(C68-B68)/B68</f>
        <v>-0.12110583352390332</v>
      </c>
      <c r="H68" s="19">
        <v>82971.512000000017</v>
      </c>
      <c r="I68" s="147">
        <v>82929.558999999979</v>
      </c>
      <c r="J68" s="245">
        <f>H68/$H$96</f>
        <v>0.22930318990326889</v>
      </c>
      <c r="K68" s="246">
        <f>I68/$I$96</f>
        <v>0.22016185037735414</v>
      </c>
      <c r="L68" s="58">
        <f>(I68-H68)/H68</f>
        <v>-5.0563137863556961E-4</v>
      </c>
      <c r="N68" s="41">
        <f t="shared" ref="N68:N96" si="34">(H68/B68)*10</f>
        <v>3.7306693742940205</v>
      </c>
      <c r="O68" s="149">
        <f t="shared" ref="O68:O96" si="35">(I68/C68)*10</f>
        <v>4.2425847991977479</v>
      </c>
      <c r="P68" s="61">
        <f>(O68-N68)/N68</f>
        <v>0.13721811652114055</v>
      </c>
    </row>
    <row r="69" spans="1:16" ht="20.100000000000001" customHeight="1" x14ac:dyDescent="0.25">
      <c r="A69" s="38" t="s">
        <v>165</v>
      </c>
      <c r="B69" s="19">
        <v>184317.99999999994</v>
      </c>
      <c r="C69" s="140">
        <v>162323.85</v>
      </c>
      <c r="D69" s="247">
        <f t="shared" ref="D69:D95" si="36">B69/$B$96</f>
        <v>0.13921021093808364</v>
      </c>
      <c r="E69" s="215">
        <f t="shared" ref="E69:E95" si="37">C69/$C$96</f>
        <v>0.12323577616753445</v>
      </c>
      <c r="F69" s="52">
        <f t="shared" ref="F69:F96" si="38">(C69-B69)/B69</f>
        <v>-0.11932719539057468</v>
      </c>
      <c r="H69" s="19">
        <v>59985.531000000039</v>
      </c>
      <c r="I69" s="140">
        <v>53856.580999999969</v>
      </c>
      <c r="J69" s="214">
        <f t="shared" ref="J69:J96" si="39">H69/$H$96</f>
        <v>0.16577826864648951</v>
      </c>
      <c r="K69" s="215">
        <f t="shared" ref="K69:K96" si="40">I69/$I$96</f>
        <v>0.14297874811992972</v>
      </c>
      <c r="L69" s="59">
        <f t="shared" ref="L69:L96" si="41">(I69-H69)/H69</f>
        <v>-0.10217380587995571</v>
      </c>
      <c r="N69" s="40">
        <f t="shared" si="34"/>
        <v>3.2544586529801789</v>
      </c>
      <c r="O69" s="143">
        <f t="shared" si="35"/>
        <v>3.3178476853524588</v>
      </c>
      <c r="P69" s="52">
        <f t="shared" ref="P69:P96" si="42">(O69-N69)/N69</f>
        <v>1.9477596470378618E-2</v>
      </c>
    </row>
    <row r="70" spans="1:16" ht="20.100000000000001" customHeight="1" x14ac:dyDescent="0.25">
      <c r="A70" s="38" t="s">
        <v>166</v>
      </c>
      <c r="B70" s="19">
        <v>198866.82999999993</v>
      </c>
      <c r="C70" s="140">
        <v>174118.20000000004</v>
      </c>
      <c r="D70" s="247">
        <f t="shared" si="36"/>
        <v>0.15019853379967241</v>
      </c>
      <c r="E70" s="215">
        <f t="shared" si="37"/>
        <v>0.13219001102976549</v>
      </c>
      <c r="F70" s="52">
        <f t="shared" si="38"/>
        <v>-0.12444825514642083</v>
      </c>
      <c r="H70" s="19">
        <v>54387.933999999965</v>
      </c>
      <c r="I70" s="140">
        <v>50465.335999999981</v>
      </c>
      <c r="J70" s="214">
        <f t="shared" si="39"/>
        <v>0.15030853913387096</v>
      </c>
      <c r="K70" s="215">
        <f t="shared" si="40"/>
        <v>0.13397565219989779</v>
      </c>
      <c r="L70" s="59">
        <f t="shared" si="41"/>
        <v>-7.2122577776166055E-2</v>
      </c>
      <c r="N70" s="40">
        <f t="shared" si="34"/>
        <v>2.7348921889085265</v>
      </c>
      <c r="O70" s="143">
        <f t="shared" si="35"/>
        <v>2.8983377958191605</v>
      </c>
      <c r="P70" s="52">
        <f t="shared" si="42"/>
        <v>5.9763089592158244E-2</v>
      </c>
    </row>
    <row r="71" spans="1:16" ht="20.100000000000001" customHeight="1" x14ac:dyDescent="0.25">
      <c r="A71" s="38" t="s">
        <v>167</v>
      </c>
      <c r="B71" s="19">
        <v>106094.99</v>
      </c>
      <c r="C71" s="140">
        <v>103222.8000000001</v>
      </c>
      <c r="D71" s="247">
        <f t="shared" si="36"/>
        <v>8.0130567483229415E-2</v>
      </c>
      <c r="E71" s="215">
        <f t="shared" si="37"/>
        <v>7.8366437687291096E-2</v>
      </c>
      <c r="F71" s="52">
        <f t="shared" si="38"/>
        <v>-2.7071872102536608E-2</v>
      </c>
      <c r="H71" s="19">
        <v>40147.768000000018</v>
      </c>
      <c r="I71" s="140">
        <v>43189.976000000031</v>
      </c>
      <c r="J71" s="214">
        <f t="shared" si="39"/>
        <v>0.11095388101275512</v>
      </c>
      <c r="K71" s="215">
        <f t="shared" si="40"/>
        <v>0.11466098636691804</v>
      </c>
      <c r="L71" s="59">
        <f t="shared" si="41"/>
        <v>7.5775270993894653E-2</v>
      </c>
      <c r="N71" s="40">
        <f t="shared" si="34"/>
        <v>3.7841341989852695</v>
      </c>
      <c r="O71" s="143">
        <f t="shared" si="35"/>
        <v>4.1841507883917108</v>
      </c>
      <c r="P71" s="52">
        <f t="shared" si="42"/>
        <v>0.10570888038635294</v>
      </c>
    </row>
    <row r="72" spans="1:16" ht="20.100000000000001" customHeight="1" x14ac:dyDescent="0.25">
      <c r="A72" s="38" t="s">
        <v>171</v>
      </c>
      <c r="B72" s="19">
        <v>145755.18999999992</v>
      </c>
      <c r="C72" s="140">
        <v>232501.47000000023</v>
      </c>
      <c r="D72" s="247">
        <f t="shared" si="36"/>
        <v>0.11008480314033602</v>
      </c>
      <c r="E72" s="215">
        <f t="shared" si="37"/>
        <v>0.1765144131040679</v>
      </c>
      <c r="F72" s="52">
        <f t="shared" si="38"/>
        <v>0.59515053975093701</v>
      </c>
      <c r="H72" s="19">
        <v>16520.581999999995</v>
      </c>
      <c r="I72" s="140">
        <v>30748.554000000007</v>
      </c>
      <c r="J72" s="214">
        <f t="shared" si="39"/>
        <v>4.5656901511672149E-2</v>
      </c>
      <c r="K72" s="215">
        <f t="shared" si="40"/>
        <v>8.1631430658735293E-2</v>
      </c>
      <c r="L72" s="59">
        <f t="shared" si="41"/>
        <v>0.86122704393828353</v>
      </c>
      <c r="N72" s="40">
        <f t="shared" si="34"/>
        <v>1.1334472549485206</v>
      </c>
      <c r="O72" s="143">
        <f t="shared" si="35"/>
        <v>1.3225100899362046</v>
      </c>
      <c r="P72" s="52">
        <f t="shared" si="42"/>
        <v>0.16680338159738264</v>
      </c>
    </row>
    <row r="73" spans="1:16" ht="20.100000000000001" customHeight="1" x14ac:dyDescent="0.25">
      <c r="A73" s="38" t="s">
        <v>172</v>
      </c>
      <c r="B73" s="19">
        <v>81194.979999999981</v>
      </c>
      <c r="C73" s="140">
        <v>73593.030000000057</v>
      </c>
      <c r="D73" s="247">
        <f t="shared" si="36"/>
        <v>6.1324288962084458E-2</v>
      </c>
      <c r="E73" s="215">
        <f t="shared" si="37"/>
        <v>5.5871605882750162E-2</v>
      </c>
      <c r="F73" s="52">
        <f t="shared" si="38"/>
        <v>-9.3625862091473222E-2</v>
      </c>
      <c r="H73" s="19">
        <v>26001.044999999991</v>
      </c>
      <c r="I73" s="140">
        <v>24958.398000000012</v>
      </c>
      <c r="J73" s="214">
        <f t="shared" si="39"/>
        <v>7.1857465479458024E-2</v>
      </c>
      <c r="K73" s="215">
        <f t="shared" si="40"/>
        <v>6.6259692592052236E-2</v>
      </c>
      <c r="L73" s="59">
        <f t="shared" si="41"/>
        <v>-4.0100195972891835E-2</v>
      </c>
      <c r="N73" s="40">
        <f t="shared" si="34"/>
        <v>3.2022971124569519</v>
      </c>
      <c r="O73" s="143">
        <f t="shared" si="35"/>
        <v>3.3914078547927695</v>
      </c>
      <c r="P73" s="52">
        <f t="shared" si="42"/>
        <v>5.9054714692205121E-2</v>
      </c>
    </row>
    <row r="74" spans="1:16" ht="20.100000000000001" customHeight="1" x14ac:dyDescent="0.25">
      <c r="A74" s="38" t="s">
        <v>177</v>
      </c>
      <c r="B74" s="19">
        <v>39778.539999999994</v>
      </c>
      <c r="C74" s="140">
        <v>31155.350000000006</v>
      </c>
      <c r="D74" s="247">
        <f t="shared" si="36"/>
        <v>3.0043614536881903E-2</v>
      </c>
      <c r="E74" s="215">
        <f t="shared" si="37"/>
        <v>2.3653047528266455E-2</v>
      </c>
      <c r="F74" s="52">
        <f t="shared" si="38"/>
        <v>-0.21677995220538485</v>
      </c>
      <c r="H74" s="19">
        <v>10377.658999999994</v>
      </c>
      <c r="I74" s="140">
        <v>9230.0000000000055</v>
      </c>
      <c r="J74" s="214">
        <f t="shared" si="39"/>
        <v>2.8680088563751444E-2</v>
      </c>
      <c r="K74" s="215">
        <f t="shared" si="40"/>
        <v>2.4503854879814092E-2</v>
      </c>
      <c r="L74" s="59">
        <f t="shared" si="41"/>
        <v>-0.11058939207773057</v>
      </c>
      <c r="N74" s="40">
        <f t="shared" si="34"/>
        <v>2.6088586961713518</v>
      </c>
      <c r="O74" s="143">
        <f t="shared" si="35"/>
        <v>2.9625730412272704</v>
      </c>
      <c r="P74" s="52">
        <f t="shared" si="42"/>
        <v>0.13558202503455419</v>
      </c>
    </row>
    <row r="75" spans="1:16" ht="20.100000000000001" customHeight="1" x14ac:dyDescent="0.25">
      <c r="A75" s="38" t="s">
        <v>179</v>
      </c>
      <c r="B75" s="19">
        <v>855.79999999999984</v>
      </c>
      <c r="C75" s="140">
        <v>3456.0900000000006</v>
      </c>
      <c r="D75" s="247">
        <f t="shared" si="36"/>
        <v>6.4636171464974663E-4</v>
      </c>
      <c r="E75" s="215">
        <f t="shared" si="37"/>
        <v>2.6238530792292952E-3</v>
      </c>
      <c r="F75" s="52">
        <f t="shared" si="38"/>
        <v>3.0384318766066856</v>
      </c>
      <c r="H75" s="19">
        <v>1980.1549999999995</v>
      </c>
      <c r="I75" s="140">
        <v>8017.9119999999966</v>
      </c>
      <c r="J75" s="214">
        <f t="shared" si="39"/>
        <v>5.4724308025495211E-3</v>
      </c>
      <c r="K75" s="215">
        <f t="shared" si="40"/>
        <v>2.1285996975852629E-2</v>
      </c>
      <c r="L75" s="59">
        <f t="shared" si="41"/>
        <v>3.0491335274258824</v>
      </c>
      <c r="N75" s="40">
        <f t="shared" si="34"/>
        <v>23.1380579574667</v>
      </c>
      <c r="O75" s="143">
        <f t="shared" si="35"/>
        <v>23.199372701521067</v>
      </c>
      <c r="P75" s="52">
        <f t="shared" si="42"/>
        <v>2.6499520472754875E-3</v>
      </c>
    </row>
    <row r="76" spans="1:16" ht="20.100000000000001" customHeight="1" x14ac:dyDescent="0.25">
      <c r="A76" s="38" t="s">
        <v>182</v>
      </c>
      <c r="B76" s="19">
        <v>16192.369999999995</v>
      </c>
      <c r="C76" s="140">
        <v>16005.130000000008</v>
      </c>
      <c r="D76" s="247">
        <f t="shared" si="36"/>
        <v>1.222964248357457E-2</v>
      </c>
      <c r="E76" s="215">
        <f t="shared" si="37"/>
        <v>1.215104630781177E-2</v>
      </c>
      <c r="F76" s="52">
        <f t="shared" si="38"/>
        <v>-1.1563470943412675E-2</v>
      </c>
      <c r="H76" s="19">
        <v>5423.215000000002</v>
      </c>
      <c r="I76" s="140">
        <v>6852.1040000000021</v>
      </c>
      <c r="J76" s="214">
        <f t="shared" si="39"/>
        <v>1.4987800861472268E-2</v>
      </c>
      <c r="K76" s="215">
        <f t="shared" si="40"/>
        <v>1.819100347100689E-2</v>
      </c>
      <c r="L76" s="59">
        <f t="shared" si="41"/>
        <v>0.26347636964420545</v>
      </c>
      <c r="N76" s="40">
        <f t="shared" si="34"/>
        <v>3.3492410314240617</v>
      </c>
      <c r="O76" s="143">
        <f t="shared" si="35"/>
        <v>4.2811923427051193</v>
      </c>
      <c r="P76" s="52">
        <f t="shared" si="42"/>
        <v>0.27825746267201373</v>
      </c>
    </row>
    <row r="77" spans="1:16" ht="20.100000000000001" customHeight="1" x14ac:dyDescent="0.25">
      <c r="A77" s="38" t="s">
        <v>183</v>
      </c>
      <c r="B77" s="19">
        <v>71852.390000000029</v>
      </c>
      <c r="C77" s="140">
        <v>82120.119999999966</v>
      </c>
      <c r="D77" s="247">
        <f t="shared" si="36"/>
        <v>5.4268093014819274E-2</v>
      </c>
      <c r="E77" s="215">
        <f t="shared" si="37"/>
        <v>6.2345346830863513E-2</v>
      </c>
      <c r="F77" s="52">
        <f t="shared" si="38"/>
        <v>0.14290032662796512</v>
      </c>
      <c r="H77" s="19">
        <v>4503.7609999999995</v>
      </c>
      <c r="I77" s="140">
        <v>5927.9750000000004</v>
      </c>
      <c r="J77" s="214">
        <f t="shared" si="39"/>
        <v>1.2446763219910176E-2</v>
      </c>
      <c r="K77" s="215">
        <f t="shared" si="40"/>
        <v>1.5737620707601936E-2</v>
      </c>
      <c r="L77" s="59">
        <f t="shared" si="41"/>
        <v>0.31622770391235261</v>
      </c>
      <c r="N77" s="40">
        <f t="shared" si="34"/>
        <v>0.62680740334455087</v>
      </c>
      <c r="O77" s="143">
        <f t="shared" si="35"/>
        <v>0.7218663343404762</v>
      </c>
      <c r="P77" s="52">
        <f t="shared" si="42"/>
        <v>0.15165572469103752</v>
      </c>
    </row>
    <row r="78" spans="1:16" ht="20.100000000000001" customHeight="1" x14ac:dyDescent="0.25">
      <c r="A78" s="38" t="s">
        <v>184</v>
      </c>
      <c r="B78" s="19">
        <v>32832.350000000013</v>
      </c>
      <c r="C78" s="140">
        <v>19745.900000000005</v>
      </c>
      <c r="D78" s="247">
        <f t="shared" si="36"/>
        <v>2.4797352234144216E-2</v>
      </c>
      <c r="E78" s="215">
        <f t="shared" si="37"/>
        <v>1.4991027582370175E-2</v>
      </c>
      <c r="F78" s="52">
        <f t="shared" si="38"/>
        <v>-0.39858401850613806</v>
      </c>
      <c r="H78" s="19">
        <v>10451.169000000002</v>
      </c>
      <c r="I78" s="140">
        <v>5796.0230000000001</v>
      </c>
      <c r="J78" s="214">
        <f t="shared" si="39"/>
        <v>2.8883243563383017E-2</v>
      </c>
      <c r="K78" s="215">
        <f t="shared" si="40"/>
        <v>1.5387313810624553E-2</v>
      </c>
      <c r="L78" s="59">
        <f t="shared" si="41"/>
        <v>-0.44541868952650182</v>
      </c>
      <c r="N78" s="40">
        <f t="shared" si="34"/>
        <v>3.1831924915517766</v>
      </c>
      <c r="O78" s="143">
        <f t="shared" si="35"/>
        <v>2.9353045442344987</v>
      </c>
      <c r="P78" s="52">
        <f t="shared" si="42"/>
        <v>-7.7874004784559817E-2</v>
      </c>
    </row>
    <row r="79" spans="1:16" ht="20.100000000000001" customHeight="1" x14ac:dyDescent="0.25">
      <c r="A79" s="38" t="s">
        <v>185</v>
      </c>
      <c r="B79" s="19">
        <v>33723.910000000011</v>
      </c>
      <c r="C79" s="140">
        <v>23953.22</v>
      </c>
      <c r="D79" s="247">
        <f t="shared" si="36"/>
        <v>2.5470722472883556E-2</v>
      </c>
      <c r="E79" s="215">
        <f t="shared" si="37"/>
        <v>1.8185212206411502E-2</v>
      </c>
      <c r="F79" s="52">
        <f t="shared" si="38"/>
        <v>-0.28972589477317445</v>
      </c>
      <c r="H79" s="19">
        <v>8033.5490000000009</v>
      </c>
      <c r="I79" s="140">
        <v>5252.2960000000012</v>
      </c>
      <c r="J79" s="214">
        <f t="shared" si="39"/>
        <v>2.2201818040199335E-2</v>
      </c>
      <c r="K79" s="215">
        <f t="shared" si="40"/>
        <v>1.3943824373762511E-2</v>
      </c>
      <c r="L79" s="59">
        <f t="shared" si="41"/>
        <v>-0.34620477201296707</v>
      </c>
      <c r="N79" s="40">
        <f t="shared" si="34"/>
        <v>2.382152306775815</v>
      </c>
      <c r="O79" s="143">
        <f t="shared" si="35"/>
        <v>2.1927306641862767</v>
      </c>
      <c r="P79" s="52">
        <f t="shared" si="42"/>
        <v>-7.9517015788934109E-2</v>
      </c>
    </row>
    <row r="80" spans="1:16" ht="20.100000000000001" customHeight="1" x14ac:dyDescent="0.25">
      <c r="A80" s="38" t="s">
        <v>187</v>
      </c>
      <c r="B80" s="19">
        <v>6790.1700000000037</v>
      </c>
      <c r="C80" s="140">
        <v>6186.060000000004</v>
      </c>
      <c r="D80" s="247">
        <f t="shared" si="36"/>
        <v>5.1284247767740985E-3</v>
      </c>
      <c r="E80" s="215">
        <f t="shared" si="37"/>
        <v>4.6964380497316856E-3</v>
      </c>
      <c r="F80" s="52">
        <f t="shared" si="38"/>
        <v>-8.8968317435351302E-2</v>
      </c>
      <c r="H80" s="19">
        <v>4114.2730000000001</v>
      </c>
      <c r="I80" s="140">
        <v>4124.4249999999993</v>
      </c>
      <c r="J80" s="214">
        <f t="shared" si="39"/>
        <v>1.1370359540186415E-2</v>
      </c>
      <c r="K80" s="215">
        <f t="shared" si="40"/>
        <v>1.0949546225642162E-2</v>
      </c>
      <c r="L80" s="59">
        <f t="shared" si="41"/>
        <v>2.4675076252837704E-3</v>
      </c>
      <c r="N80" s="40">
        <f t="shared" si="34"/>
        <v>6.0591605217542384</v>
      </c>
      <c r="O80" s="143">
        <f t="shared" si="35"/>
        <v>6.6672890337306718</v>
      </c>
      <c r="P80" s="52">
        <f t="shared" si="42"/>
        <v>0.10036514295884161</v>
      </c>
    </row>
    <row r="81" spans="1:16" ht="20.100000000000001" customHeight="1" x14ac:dyDescent="0.25">
      <c r="A81" s="38" t="s">
        <v>198</v>
      </c>
      <c r="B81" s="19">
        <v>10516.849999999997</v>
      </c>
      <c r="C81" s="140">
        <v>13052.100000000006</v>
      </c>
      <c r="D81" s="247">
        <f t="shared" si="36"/>
        <v>7.9430815596099411E-3</v>
      </c>
      <c r="E81" s="215">
        <f t="shared" si="37"/>
        <v>9.9091148596849882E-3</v>
      </c>
      <c r="F81" s="52">
        <f t="shared" ref="F81:F86" si="43">(C81-B81)/B81</f>
        <v>0.24106552817621341</v>
      </c>
      <c r="H81" s="19">
        <v>3151.0190000000007</v>
      </c>
      <c r="I81" s="140">
        <v>3841.3309999999997</v>
      </c>
      <c r="J81" s="214">
        <f t="shared" si="39"/>
        <v>8.7082745719495678E-3</v>
      </c>
      <c r="K81" s="215">
        <f t="shared" si="40"/>
        <v>1.0197986713903692E-2</v>
      </c>
      <c r="L81" s="59">
        <f>(I81-H81)/H81</f>
        <v>0.21907579738490909</v>
      </c>
      <c r="N81" s="40">
        <f t="shared" si="34"/>
        <v>2.9961623489923328</v>
      </c>
      <c r="O81" s="143">
        <f t="shared" si="35"/>
        <v>2.943075060718197</v>
      </c>
      <c r="P81" s="52">
        <f>(O81-N81)/N81</f>
        <v>-1.7718428473006496E-2</v>
      </c>
    </row>
    <row r="82" spans="1:16" ht="20.100000000000001" customHeight="1" x14ac:dyDescent="0.25">
      <c r="A82" s="38" t="s">
        <v>199</v>
      </c>
      <c r="B82" s="19">
        <v>10351.749999999998</v>
      </c>
      <c r="C82" s="140">
        <v>9224.9800000000014</v>
      </c>
      <c r="D82" s="247">
        <f t="shared" si="36"/>
        <v>7.8183861645542349E-3</v>
      </c>
      <c r="E82" s="215">
        <f t="shared" si="37"/>
        <v>7.0035769261878773E-3</v>
      </c>
      <c r="F82" s="52">
        <f>(C82-B82)/B82</f>
        <v>-0.10884826237109639</v>
      </c>
      <c r="H82" s="19">
        <v>3452.1580000000008</v>
      </c>
      <c r="I82" s="140">
        <v>3225.451</v>
      </c>
      <c r="J82" s="214">
        <f t="shared" si="39"/>
        <v>9.5405136337649108E-3</v>
      </c>
      <c r="K82" s="215">
        <f t="shared" si="40"/>
        <v>8.5629450949026211E-3</v>
      </c>
      <c r="L82" s="59">
        <f>(I82-H82)/H82</f>
        <v>-6.5671096166514023E-2</v>
      </c>
      <c r="N82" s="40">
        <f t="shared" si="34"/>
        <v>3.3348544932016337</v>
      </c>
      <c r="O82" s="143">
        <f t="shared" si="35"/>
        <v>3.4964314285776226</v>
      </c>
      <c r="P82" s="52">
        <f>(O82-N82)/N82</f>
        <v>4.8450970111402543E-2</v>
      </c>
    </row>
    <row r="83" spans="1:16" ht="20.100000000000001" customHeight="1" x14ac:dyDescent="0.25">
      <c r="A83" s="38" t="s">
        <v>200</v>
      </c>
      <c r="B83" s="19">
        <v>11516.309999999996</v>
      </c>
      <c r="C83" s="140">
        <v>13129.15</v>
      </c>
      <c r="D83" s="247">
        <f t="shared" si="36"/>
        <v>8.6979456392124593E-3</v>
      </c>
      <c r="E83" s="215">
        <f t="shared" si="37"/>
        <v>9.9676109867403023E-3</v>
      </c>
      <c r="F83" s="52">
        <f>(C83-B83)/B83</f>
        <v>0.14004833145339127</v>
      </c>
      <c r="H83" s="19">
        <v>2378.3550000000005</v>
      </c>
      <c r="I83" s="140">
        <v>3188.2800000000011</v>
      </c>
      <c r="J83" s="214">
        <f t="shared" si="39"/>
        <v>6.5729112930036646E-3</v>
      </c>
      <c r="K83" s="215">
        <f t="shared" si="40"/>
        <v>8.4642633191997461E-3</v>
      </c>
      <c r="L83" s="59">
        <f>(I83-H83)/H83</f>
        <v>0.34053999508063365</v>
      </c>
      <c r="N83" s="40">
        <f t="shared" si="34"/>
        <v>2.0652057820604011</v>
      </c>
      <c r="O83" s="143">
        <f t="shared" si="35"/>
        <v>2.4283978780042892</v>
      </c>
      <c r="P83" s="52">
        <f>(O83-N83)/N83</f>
        <v>0.17586242450935857</v>
      </c>
    </row>
    <row r="84" spans="1:16" ht="20.100000000000001" customHeight="1" x14ac:dyDescent="0.25">
      <c r="A84" s="38" t="s">
        <v>201</v>
      </c>
      <c r="B84" s="19">
        <v>25777.760000000006</v>
      </c>
      <c r="C84" s="140">
        <v>25453.900000000005</v>
      </c>
      <c r="D84" s="247">
        <f t="shared" si="36"/>
        <v>1.9469218454580113E-2</v>
      </c>
      <c r="E84" s="215">
        <f t="shared" si="37"/>
        <v>1.9324523925417034E-2</v>
      </c>
      <c r="F84" s="52">
        <f t="shared" si="43"/>
        <v>-1.2563543147271155E-2</v>
      </c>
      <c r="H84" s="19">
        <v>2676.5629999999992</v>
      </c>
      <c r="I84" s="140">
        <v>2872.376999999999</v>
      </c>
      <c r="J84" s="214">
        <f t="shared" si="39"/>
        <v>7.3970501330271375E-3</v>
      </c>
      <c r="K84" s="215">
        <f t="shared" si="40"/>
        <v>7.6256022934036508E-3</v>
      </c>
      <c r="L84" s="59">
        <f t="shared" si="41"/>
        <v>7.3158748738587479E-2</v>
      </c>
      <c r="N84" s="40">
        <f t="shared" si="34"/>
        <v>1.038322569532806</v>
      </c>
      <c r="O84" s="143">
        <f t="shared" si="35"/>
        <v>1.1284624360117697</v>
      </c>
      <c r="P84" s="52">
        <f t="shared" si="42"/>
        <v>8.6812970385033772E-2</v>
      </c>
    </row>
    <row r="85" spans="1:16" ht="20.100000000000001" customHeight="1" x14ac:dyDescent="0.25">
      <c r="A85" s="38" t="s">
        <v>202</v>
      </c>
      <c r="B85" s="19">
        <v>1444.8300000000004</v>
      </c>
      <c r="C85" s="140">
        <v>3816.5399999999991</v>
      </c>
      <c r="D85" s="247">
        <f t="shared" si="36"/>
        <v>1.0912395374823485E-3</v>
      </c>
      <c r="E85" s="215">
        <f t="shared" si="37"/>
        <v>2.8975056294835403E-3</v>
      </c>
      <c r="F85" s="52">
        <f t="shared" si="43"/>
        <v>1.6415149187101583</v>
      </c>
      <c r="H85" s="19">
        <v>575.07600000000002</v>
      </c>
      <c r="I85" s="140">
        <v>2605.6120000000014</v>
      </c>
      <c r="J85" s="214">
        <f t="shared" si="39"/>
        <v>1.5893016537629474E-3</v>
      </c>
      <c r="K85" s="215">
        <f t="shared" si="40"/>
        <v>6.9173931008778061E-3</v>
      </c>
      <c r="L85" s="59">
        <f t="shared" si="41"/>
        <v>3.5309002636173328</v>
      </c>
      <c r="N85" s="40">
        <f t="shared" si="34"/>
        <v>3.9802329685845383</v>
      </c>
      <c r="O85" s="143">
        <f t="shared" si="35"/>
        <v>6.8271575825223954</v>
      </c>
      <c r="P85" s="52">
        <f t="shared" si="42"/>
        <v>0.71526582398775729</v>
      </c>
    </row>
    <row r="86" spans="1:16" ht="20.100000000000001" customHeight="1" x14ac:dyDescent="0.25">
      <c r="A86" s="38" t="s">
        <v>203</v>
      </c>
      <c r="B86" s="19">
        <v>3511.82</v>
      </c>
      <c r="C86" s="140">
        <v>11636.59</v>
      </c>
      <c r="D86" s="247">
        <f t="shared" si="36"/>
        <v>2.6523790567203479E-3</v>
      </c>
      <c r="E86" s="215">
        <f t="shared" si="37"/>
        <v>8.8344639471856397E-3</v>
      </c>
      <c r="F86" s="52">
        <f t="shared" si="43"/>
        <v>2.3135496694021902</v>
      </c>
      <c r="H86" s="19">
        <v>800.48899999999992</v>
      </c>
      <c r="I86" s="140">
        <v>2552.532999999999</v>
      </c>
      <c r="J86" s="214">
        <f t="shared" si="39"/>
        <v>2.2122614950355218E-3</v>
      </c>
      <c r="K86" s="215">
        <f t="shared" si="40"/>
        <v>6.7764786790830379E-3</v>
      </c>
      <c r="L86" s="59">
        <f t="shared" si="41"/>
        <v>2.1887171466441129</v>
      </c>
      <c r="N86" s="40">
        <f t="shared" si="34"/>
        <v>2.2794135234721593</v>
      </c>
      <c r="O86" s="143">
        <f t="shared" si="35"/>
        <v>2.1935403756598788</v>
      </c>
      <c r="P86" s="52">
        <f t="shared" si="42"/>
        <v>-3.7673351907411966E-2</v>
      </c>
    </row>
    <row r="87" spans="1:16" ht="20.100000000000001" customHeight="1" x14ac:dyDescent="0.25">
      <c r="A87" s="38" t="s">
        <v>204</v>
      </c>
      <c r="B87" s="19">
        <v>2643.940000000001</v>
      </c>
      <c r="C87" s="140">
        <v>5015.55</v>
      </c>
      <c r="D87" s="247">
        <f t="shared" si="36"/>
        <v>1.9968936571991727E-3</v>
      </c>
      <c r="E87" s="215">
        <f t="shared" si="37"/>
        <v>3.8077903965256948E-3</v>
      </c>
      <c r="F87" s="52">
        <f t="shared" ref="F87:F88" si="44">(C87-B87)/B87</f>
        <v>0.89699841902614974</v>
      </c>
      <c r="H87" s="19">
        <v>983.79900000000043</v>
      </c>
      <c r="I87" s="140">
        <v>2107.0529999999999</v>
      </c>
      <c r="J87" s="214">
        <f t="shared" si="39"/>
        <v>2.7188639026325817E-3</v>
      </c>
      <c r="K87" s="215">
        <f t="shared" si="40"/>
        <v>5.5938159194016124E-3</v>
      </c>
      <c r="L87" s="59">
        <f t="shared" ref="L87:L88" si="45">(I87-H87)/H87</f>
        <v>1.1417515163158318</v>
      </c>
      <c r="N87" s="40">
        <f t="shared" si="34"/>
        <v>3.7209581155396871</v>
      </c>
      <c r="O87" s="143">
        <f t="shared" si="35"/>
        <v>4.2010407632263655</v>
      </c>
      <c r="P87" s="52">
        <f t="shared" ref="P87:P88" si="46">(O87-N87)/N87</f>
        <v>0.12902124473847976</v>
      </c>
    </row>
    <row r="88" spans="1:16" ht="20.100000000000001" customHeight="1" x14ac:dyDescent="0.25">
      <c r="A88" s="38" t="s">
        <v>205</v>
      </c>
      <c r="B88" s="19">
        <v>5831.9199999999992</v>
      </c>
      <c r="C88" s="140">
        <v>7152.76</v>
      </c>
      <c r="D88" s="247">
        <f t="shared" si="36"/>
        <v>4.4046854532602837E-3</v>
      </c>
      <c r="E88" s="215">
        <f t="shared" si="37"/>
        <v>5.4303537671148983E-3</v>
      </c>
      <c r="F88" s="52">
        <f t="shared" si="44"/>
        <v>0.22648458826595722</v>
      </c>
      <c r="H88" s="19">
        <v>1429.798</v>
      </c>
      <c r="I88" s="140">
        <v>1840.6750000000002</v>
      </c>
      <c r="J88" s="214">
        <f t="shared" si="39"/>
        <v>3.9514435065051484E-3</v>
      </c>
      <c r="K88" s="215">
        <f t="shared" si="40"/>
        <v>4.8866341366090764E-3</v>
      </c>
      <c r="L88" s="59">
        <f t="shared" si="45"/>
        <v>0.28736716655079964</v>
      </c>
      <c r="N88" s="40">
        <f t="shared" si="34"/>
        <v>2.4516762918558559</v>
      </c>
      <c r="O88" s="143">
        <f t="shared" si="35"/>
        <v>2.5733772697532142</v>
      </c>
      <c r="P88" s="52">
        <f t="shared" si="46"/>
        <v>4.9639904869020791E-2</v>
      </c>
    </row>
    <row r="89" spans="1:16" ht="20.100000000000001" customHeight="1" x14ac:dyDescent="0.25">
      <c r="A89" s="38" t="s">
        <v>206</v>
      </c>
      <c r="B89" s="19">
        <v>1484.7299999999993</v>
      </c>
      <c r="C89" s="140">
        <v>1679.2099999999998</v>
      </c>
      <c r="D89" s="247">
        <f t="shared" si="36"/>
        <v>1.1213748873474154E-3</v>
      </c>
      <c r="E89" s="215">
        <f t="shared" si="37"/>
        <v>1.2748511552571325E-3</v>
      </c>
      <c r="F89" s="52">
        <f t="shared" ref="F89:F94" si="47">(C89-B89)/B89</f>
        <v>0.13098677874091624</v>
      </c>
      <c r="H89" s="19">
        <v>1126.9959999999999</v>
      </c>
      <c r="I89" s="140">
        <v>1813.4610000000009</v>
      </c>
      <c r="J89" s="214">
        <f t="shared" si="39"/>
        <v>3.1146085153687972E-3</v>
      </c>
      <c r="K89" s="215">
        <f t="shared" si="40"/>
        <v>4.8143862593935573E-3</v>
      </c>
      <c r="L89" s="59">
        <f t="shared" ref="L89:L94" si="48">(I89-H89)/H89</f>
        <v>0.60911041387902098</v>
      </c>
      <c r="N89" s="40">
        <f t="shared" si="34"/>
        <v>7.5905787584274611</v>
      </c>
      <c r="O89" s="143">
        <f t="shared" si="35"/>
        <v>10.799489045443995</v>
      </c>
      <c r="P89" s="52">
        <f t="shared" ref="P89:P92" si="49">(O89-N89)/N89</f>
        <v>0.42274909320370757</v>
      </c>
    </row>
    <row r="90" spans="1:16" ht="20.100000000000001" customHeight="1" x14ac:dyDescent="0.25">
      <c r="A90" s="38" t="s">
        <v>207</v>
      </c>
      <c r="B90" s="19">
        <v>40757.739999999991</v>
      </c>
      <c r="C90" s="140">
        <v>36248.01</v>
      </c>
      <c r="D90" s="247">
        <f t="shared" si="36"/>
        <v>3.0783176807254689E-2</v>
      </c>
      <c r="E90" s="215">
        <f t="shared" si="37"/>
        <v>2.7519379603666069E-2</v>
      </c>
      <c r="F90" s="52">
        <f t="shared" si="47"/>
        <v>-0.11064720467817867</v>
      </c>
      <c r="H90" s="19">
        <v>1760.5459999999994</v>
      </c>
      <c r="I90" s="140">
        <v>1804.434</v>
      </c>
      <c r="J90" s="214">
        <f t="shared" si="39"/>
        <v>4.8655111138801495E-3</v>
      </c>
      <c r="K90" s="215">
        <f t="shared" si="40"/>
        <v>4.7904213300327663E-3</v>
      </c>
      <c r="L90" s="59">
        <f t="shared" si="48"/>
        <v>2.4928630095436652E-2</v>
      </c>
      <c r="N90" s="40">
        <f t="shared" si="34"/>
        <v>0.43195378350222552</v>
      </c>
      <c r="O90" s="143">
        <f t="shared" si="35"/>
        <v>0.49780222417727205</v>
      </c>
      <c r="P90" s="52">
        <f t="shared" si="49"/>
        <v>0.15244325478794482</v>
      </c>
    </row>
    <row r="91" spans="1:16" ht="20.100000000000001" customHeight="1" x14ac:dyDescent="0.25">
      <c r="A91" s="38" t="s">
        <v>208</v>
      </c>
      <c r="B91" s="19">
        <v>9934.0399999999991</v>
      </c>
      <c r="C91" s="140">
        <v>6961.8100000000013</v>
      </c>
      <c r="D91" s="247">
        <f t="shared" si="36"/>
        <v>7.5029015281598147E-3</v>
      </c>
      <c r="E91" s="215">
        <f t="shared" si="37"/>
        <v>5.2853851044125872E-3</v>
      </c>
      <c r="F91" s="52">
        <f t="shared" si="47"/>
        <v>-0.29919650011475674</v>
      </c>
      <c r="H91" s="19">
        <v>2501.5259999999998</v>
      </c>
      <c r="I91" s="140">
        <v>1559.3699999999997</v>
      </c>
      <c r="J91" s="214">
        <f t="shared" si="39"/>
        <v>6.9133112992561165E-3</v>
      </c>
      <c r="K91" s="215">
        <f t="shared" si="40"/>
        <v>4.1398240719323588E-3</v>
      </c>
      <c r="L91" s="59">
        <f t="shared" si="48"/>
        <v>-0.37663250351985156</v>
      </c>
      <c r="N91" s="40">
        <f t="shared" si="34"/>
        <v>2.5181356225664486</v>
      </c>
      <c r="O91" s="143">
        <f t="shared" si="35"/>
        <v>2.2398916373759112</v>
      </c>
      <c r="P91" s="52">
        <f t="shared" si="49"/>
        <v>-0.1104960283699712</v>
      </c>
    </row>
    <row r="92" spans="1:16" ht="20.100000000000001" customHeight="1" x14ac:dyDescent="0.25">
      <c r="A92" s="38" t="s">
        <v>209</v>
      </c>
      <c r="B92" s="19">
        <v>2877.7200000000007</v>
      </c>
      <c r="C92" s="140">
        <v>3336.6700000000005</v>
      </c>
      <c r="D92" s="247">
        <f t="shared" si="36"/>
        <v>2.17346112816297E-3</v>
      </c>
      <c r="E92" s="215">
        <f t="shared" si="37"/>
        <v>2.5331897762708761E-3</v>
      </c>
      <c r="F92" s="52">
        <f t="shared" si="47"/>
        <v>0.15948389697399321</v>
      </c>
      <c r="H92" s="19">
        <v>1132.9089999999997</v>
      </c>
      <c r="I92" s="140">
        <v>1309.9929999999999</v>
      </c>
      <c r="J92" s="214">
        <f t="shared" si="39"/>
        <v>3.1309499044698897E-3</v>
      </c>
      <c r="K92" s="215">
        <f t="shared" si="40"/>
        <v>3.4777766376568016E-3</v>
      </c>
      <c r="L92" s="59">
        <f t="shared" si="48"/>
        <v>0.15630911220583502</v>
      </c>
      <c r="N92" s="40">
        <f t="shared" si="34"/>
        <v>3.9368284614208449</v>
      </c>
      <c r="O92" s="143">
        <f t="shared" si="35"/>
        <v>3.9260490249260482</v>
      </c>
      <c r="P92" s="52">
        <f t="shared" si="49"/>
        <v>-2.7381016471584351E-3</v>
      </c>
    </row>
    <row r="93" spans="1:16" ht="20.100000000000001" customHeight="1" x14ac:dyDescent="0.25">
      <c r="A93" s="38" t="s">
        <v>210</v>
      </c>
      <c r="B93" s="19">
        <v>499.7299999999999</v>
      </c>
      <c r="C93" s="140">
        <v>505.95000000000005</v>
      </c>
      <c r="D93" s="247">
        <f t="shared" si="36"/>
        <v>3.7743203980125948E-4</v>
      </c>
      <c r="E93" s="215">
        <f t="shared" si="37"/>
        <v>3.8411571036519931E-4</v>
      </c>
      <c r="F93" s="52">
        <f t="shared" si="47"/>
        <v>1.2446721229464195E-2</v>
      </c>
      <c r="H93" s="19">
        <v>757.47199999999998</v>
      </c>
      <c r="I93" s="140">
        <v>1089.25</v>
      </c>
      <c r="J93" s="214">
        <f t="shared" si="39"/>
        <v>2.0933780965978884E-3</v>
      </c>
      <c r="K93" s="215">
        <f t="shared" si="40"/>
        <v>2.8917469044244292E-3</v>
      </c>
      <c r="L93" s="59">
        <f t="shared" si="48"/>
        <v>0.43800694943179419</v>
      </c>
      <c r="N93" s="40">
        <f t="shared" ref="N93:N94" si="50">(H93/B93)*10</f>
        <v>15.157625117563487</v>
      </c>
      <c r="O93" s="143">
        <f t="shared" ref="O93:O94" si="51">(I93/C93)*10</f>
        <v>21.528807194386793</v>
      </c>
      <c r="P93" s="52">
        <f t="shared" ref="P93:P94" si="52">(O93-N93)/N93</f>
        <v>0.42032851633471735</v>
      </c>
    </row>
    <row r="94" spans="1:16" ht="20.100000000000001" customHeight="1" x14ac:dyDescent="0.25">
      <c r="A94" s="38" t="s">
        <v>211</v>
      </c>
      <c r="B94" s="19">
        <v>1944.7199999999996</v>
      </c>
      <c r="C94" s="140">
        <v>2004.5300000000002</v>
      </c>
      <c r="D94" s="247">
        <f t="shared" si="36"/>
        <v>1.4687924207918382E-3</v>
      </c>
      <c r="E94" s="215">
        <f t="shared" si="37"/>
        <v>1.5218331157196422E-3</v>
      </c>
      <c r="F94" s="52">
        <f t="shared" si="47"/>
        <v>3.0755070138632112E-2</v>
      </c>
      <c r="H94" s="19">
        <v>1286.8929999999991</v>
      </c>
      <c r="I94" s="140">
        <v>1027.4050000000002</v>
      </c>
      <c r="J94" s="214">
        <f t="shared" si="39"/>
        <v>3.5565058759467606E-3</v>
      </c>
      <c r="K94" s="215">
        <f t="shared" si="40"/>
        <v>2.7275604575076259E-3</v>
      </c>
      <c r="L94" s="59">
        <f t="shared" si="48"/>
        <v>-0.20163914171574412</v>
      </c>
      <c r="N94" s="40">
        <f t="shared" si="50"/>
        <v>6.6173690814101738</v>
      </c>
      <c r="O94" s="143">
        <f t="shared" si="51"/>
        <v>5.1254159329119551</v>
      </c>
      <c r="P94" s="52">
        <f t="shared" si="52"/>
        <v>-0.22546016855693965</v>
      </c>
    </row>
    <row r="95" spans="1:16" ht="20.100000000000001" customHeight="1" thickBot="1" x14ac:dyDescent="0.3">
      <c r="A95" s="8" t="s">
        <v>17</v>
      </c>
      <c r="B95" s="19">
        <f>B96-SUM(B68:B94)</f>
        <v>54273.239999999991</v>
      </c>
      <c r="C95" s="140">
        <f>C96-SUM(C68:C94)</f>
        <v>54112.830000000307</v>
      </c>
      <c r="D95" s="247">
        <f t="shared" si="36"/>
        <v>4.0991054529092331E-2</v>
      </c>
      <c r="E95" s="215">
        <f t="shared" si="37"/>
        <v>4.1082296937091381E-2</v>
      </c>
      <c r="F95" s="52">
        <f t="shared" si="38"/>
        <v>-2.9556002184443638E-3</v>
      </c>
      <c r="H95" s="19">
        <f>H96-SUM(H68:H94)</f>
        <v>12930.192000000097</v>
      </c>
      <c r="I95" s="140">
        <f>I96-SUM(I68:I94)</f>
        <v>14489.062999999966</v>
      </c>
      <c r="J95" s="214">
        <f t="shared" si="39"/>
        <v>3.5734364725832038E-2</v>
      </c>
      <c r="K95" s="215">
        <f t="shared" si="40"/>
        <v>3.8465644322479169E-2</v>
      </c>
      <c r="L95" s="59">
        <f t="shared" si="41"/>
        <v>0.12056054542731125</v>
      </c>
      <c r="N95" s="40">
        <f t="shared" si="34"/>
        <v>2.3824249298549525</v>
      </c>
      <c r="O95" s="143">
        <f t="shared" si="35"/>
        <v>2.6775651911016078</v>
      </c>
      <c r="P95" s="52">
        <f t="shared" si="42"/>
        <v>0.12388229217557097</v>
      </c>
    </row>
    <row r="96" spans="1:16" s="1" customFormat="1" ht="26.25" customHeight="1" thickBot="1" x14ac:dyDescent="0.3">
      <c r="A96" s="12" t="s">
        <v>18</v>
      </c>
      <c r="B96" s="17">
        <v>1324026.44</v>
      </c>
      <c r="C96" s="145">
        <v>1317181.2200000004</v>
      </c>
      <c r="D96" s="243">
        <f>SUM(D68:D95)</f>
        <v>0.99999999999999989</v>
      </c>
      <c r="E96" s="244">
        <f>SUM(E68:E95)</f>
        <v>1</v>
      </c>
      <c r="F96" s="57">
        <f t="shared" si="38"/>
        <v>-5.170002496324399E-3</v>
      </c>
      <c r="H96" s="17">
        <v>361841.94400000013</v>
      </c>
      <c r="I96" s="145">
        <v>376675.42699999997</v>
      </c>
      <c r="J96" s="255">
        <f t="shared" si="39"/>
        <v>1</v>
      </c>
      <c r="K96" s="244">
        <f t="shared" si="40"/>
        <v>1</v>
      </c>
      <c r="L96" s="60">
        <f t="shared" si="41"/>
        <v>4.0994371288254595E-2</v>
      </c>
      <c r="N96" s="37">
        <f t="shared" si="34"/>
        <v>2.732890621126872</v>
      </c>
      <c r="O96" s="150">
        <f t="shared" si="35"/>
        <v>2.8597084537843607</v>
      </c>
      <c r="P96" s="57">
        <f t="shared" si="42"/>
        <v>4.6404284048952173E-2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N66:O66"/>
    <mergeCell ref="N4:O4"/>
    <mergeCell ref="N5:O5"/>
    <mergeCell ref="N36:O36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H4:I4"/>
    <mergeCell ref="J4:K4"/>
    <mergeCell ref="H5:I5"/>
    <mergeCell ref="J5:K5"/>
    <mergeCell ref="A4:A6"/>
    <mergeCell ref="B4:C4"/>
    <mergeCell ref="D5:E5"/>
    <mergeCell ref="D4:E4"/>
    <mergeCell ref="B5:C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topLeftCell="A14" zoomScaleNormal="100" workbookViewId="0">
      <selection activeCell="P91" sqref="P91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162</v>
      </c>
    </row>
    <row r="3" spans="1:17" ht="8.25" customHeight="1" thickBot="1" x14ac:dyDescent="0.3"/>
    <row r="4" spans="1:17" x14ac:dyDescent="0.25">
      <c r="A4" s="360" t="s">
        <v>3</v>
      </c>
      <c r="B4" s="348" t="s">
        <v>1</v>
      </c>
      <c r="C4" s="344"/>
      <c r="D4" s="348" t="s">
        <v>104</v>
      </c>
      <c r="E4" s="344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4"/>
      <c r="P4" s="130" t="s">
        <v>0</v>
      </c>
    </row>
    <row r="5" spans="1:17" x14ac:dyDescent="0.25">
      <c r="A5" s="361"/>
      <c r="B5" s="351" t="s">
        <v>66</v>
      </c>
      <c r="C5" s="353"/>
      <c r="D5" s="351" t="str">
        <f>B5</f>
        <v>set</v>
      </c>
      <c r="E5" s="353"/>
      <c r="F5" s="131" t="s">
        <v>133</v>
      </c>
      <c r="H5" s="354" t="str">
        <f>B5</f>
        <v>set</v>
      </c>
      <c r="I5" s="353"/>
      <c r="J5" s="351" t="str">
        <f>B5</f>
        <v>set</v>
      </c>
      <c r="K5" s="352"/>
      <c r="L5" s="131" t="str">
        <f>F5</f>
        <v>2022 /2021</v>
      </c>
      <c r="N5" s="354" t="str">
        <f>B5</f>
        <v>set</v>
      </c>
      <c r="O5" s="352"/>
      <c r="P5" s="131" t="str">
        <f>L5</f>
        <v>2022 /2021</v>
      </c>
    </row>
    <row r="6" spans="1:17" ht="19.5" customHeight="1" thickBot="1" x14ac:dyDescent="0.3">
      <c r="A6" s="362"/>
      <c r="B6" s="99">
        <v>2021</v>
      </c>
      <c r="C6" s="134"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C6</f>
        <v>2022</v>
      </c>
      <c r="J6" s="99">
        <f>B6</f>
        <v>2021</v>
      </c>
      <c r="K6" s="134">
        <f>C6</f>
        <v>2022</v>
      </c>
      <c r="L6" s="270">
        <v>1000</v>
      </c>
      <c r="N6" s="25">
        <f>B6</f>
        <v>2021</v>
      </c>
      <c r="O6" s="134">
        <f>C6</f>
        <v>2022</v>
      </c>
      <c r="P6" s="132"/>
    </row>
    <row r="7" spans="1:17" ht="20.100000000000001" customHeight="1" x14ac:dyDescent="0.25">
      <c r="A7" s="8" t="s">
        <v>165</v>
      </c>
      <c r="B7" s="19">
        <v>29113.11</v>
      </c>
      <c r="C7" s="147">
        <v>24067.46999999999</v>
      </c>
      <c r="D7" s="214">
        <f>B7/$B$33</f>
        <v>0.10384407460736791</v>
      </c>
      <c r="E7" s="246">
        <f>C7/$C$33</f>
        <v>7.7928755204161121E-2</v>
      </c>
      <c r="F7" s="52">
        <f>(C7-B7)/B7</f>
        <v>-0.17331161116074545</v>
      </c>
      <c r="H7" s="19">
        <v>11983.191000000001</v>
      </c>
      <c r="I7" s="147">
        <v>10167.220999999998</v>
      </c>
      <c r="J7" s="214">
        <f t="shared" ref="J7:J32" si="0">H7/$H$33</f>
        <v>0.1347738546398464</v>
      </c>
      <c r="K7" s="246">
        <f>I7/$I$33</f>
        <v>0.11030265840444266</v>
      </c>
      <c r="L7" s="52">
        <f>(I7-H7)/H7</f>
        <v>-0.1515431073409414</v>
      </c>
      <c r="N7" s="40">
        <f t="shared" ref="N7:O33" si="1">(H7/B7)*10</f>
        <v>4.1160806935432177</v>
      </c>
      <c r="O7" s="149">
        <f t="shared" si="1"/>
        <v>4.2244660531414402</v>
      </c>
      <c r="P7" s="52">
        <f>(O7-N7)/N7</f>
        <v>2.6332175598074065E-2</v>
      </c>
      <c r="Q7" s="2"/>
    </row>
    <row r="8" spans="1:17" ht="20.100000000000001" customHeight="1" x14ac:dyDescent="0.25">
      <c r="A8" s="8" t="s">
        <v>164</v>
      </c>
      <c r="B8" s="19">
        <v>33418.679999999986</v>
      </c>
      <c r="C8" s="140">
        <v>33126.58</v>
      </c>
      <c r="D8" s="214">
        <f t="shared" ref="D8:D32" si="2">B8/$B$33</f>
        <v>0.11920168952062327</v>
      </c>
      <c r="E8" s="215">
        <f t="shared" ref="E8:E32" si="3">C8/$C$33</f>
        <v>0.10726150873237032</v>
      </c>
      <c r="F8" s="52">
        <f t="shared" ref="F8:F33" si="4">(C8-B8)/B8</f>
        <v>-8.7406205152323231E-3</v>
      </c>
      <c r="H8" s="19">
        <v>9440.875</v>
      </c>
      <c r="I8" s="140">
        <v>10031.003999999997</v>
      </c>
      <c r="J8" s="214">
        <f t="shared" si="0"/>
        <v>0.10618065880139603</v>
      </c>
      <c r="K8" s="215">
        <f t="shared" ref="K8:K32" si="5">I8/$I$33</f>
        <v>0.1088248605656942</v>
      </c>
      <c r="L8" s="52">
        <f t="shared" ref="L8:L33" si="6">(I8-H8)/H8</f>
        <v>6.250787135726267E-2</v>
      </c>
      <c r="N8" s="40">
        <f t="shared" si="1"/>
        <v>2.8250292949931008</v>
      </c>
      <c r="O8" s="143">
        <f t="shared" si="1"/>
        <v>3.0280831887867676</v>
      </c>
      <c r="P8" s="52">
        <f t="shared" ref="P8:P33" si="7">(O8-N8)/N8</f>
        <v>7.1876739173482682E-2</v>
      </c>
      <c r="Q8" s="2"/>
    </row>
    <row r="9" spans="1:17" ht="20.100000000000001" customHeight="1" x14ac:dyDescent="0.25">
      <c r="A9" s="8" t="s">
        <v>163</v>
      </c>
      <c r="B9" s="19">
        <v>22492.829999999998</v>
      </c>
      <c r="C9" s="140">
        <v>21534.030000000002</v>
      </c>
      <c r="D9" s="214">
        <f t="shared" si="2"/>
        <v>8.0230079048608793E-2</v>
      </c>
      <c r="E9" s="215">
        <f t="shared" si="3"/>
        <v>6.9725656765296171E-2</v>
      </c>
      <c r="F9" s="52">
        <f t="shared" si="4"/>
        <v>-4.2626917110919156E-2</v>
      </c>
      <c r="H9" s="19">
        <v>11030.105000000001</v>
      </c>
      <c r="I9" s="140">
        <v>9540.8729999999996</v>
      </c>
      <c r="J9" s="214">
        <f t="shared" si="0"/>
        <v>0.12405458345212414</v>
      </c>
      <c r="K9" s="215">
        <f t="shared" si="5"/>
        <v>0.1035075027285401</v>
      </c>
      <c r="L9" s="52">
        <f t="shared" si="6"/>
        <v>-0.13501521517700887</v>
      </c>
      <c r="N9" s="40">
        <f t="shared" si="1"/>
        <v>4.9038315765512843</v>
      </c>
      <c r="O9" s="143">
        <f t="shared" si="1"/>
        <v>4.4306026322058614</v>
      </c>
      <c r="P9" s="52">
        <f t="shared" si="7"/>
        <v>-9.6501875514703239E-2</v>
      </c>
      <c r="Q9" s="2"/>
    </row>
    <row r="10" spans="1:17" ht="20.100000000000001" customHeight="1" x14ac:dyDescent="0.25">
      <c r="A10" s="8" t="s">
        <v>166</v>
      </c>
      <c r="B10" s="19">
        <v>26019.350000000002</v>
      </c>
      <c r="C10" s="140">
        <v>26016.800000000003</v>
      </c>
      <c r="D10" s="214">
        <f t="shared" si="2"/>
        <v>9.2808886533771853E-2</v>
      </c>
      <c r="E10" s="215">
        <f t="shared" si="3"/>
        <v>8.4240547028649873E-2</v>
      </c>
      <c r="F10" s="52">
        <f t="shared" si="4"/>
        <v>-9.8003985495382175E-5</v>
      </c>
      <c r="H10" s="19">
        <v>7932.3859999999995</v>
      </c>
      <c r="I10" s="140">
        <v>7422.8830000000007</v>
      </c>
      <c r="J10" s="214">
        <f t="shared" si="0"/>
        <v>8.9214820802835604E-2</v>
      </c>
      <c r="K10" s="215">
        <f t="shared" si="5"/>
        <v>8.0529746321550869E-2</v>
      </c>
      <c r="L10" s="52">
        <f t="shared" si="6"/>
        <v>-6.4230737132559973E-2</v>
      </c>
      <c r="N10" s="40">
        <f t="shared" si="1"/>
        <v>3.0486487940705667</v>
      </c>
      <c r="O10" s="143">
        <f t="shared" si="1"/>
        <v>2.8531114510623907</v>
      </c>
      <c r="P10" s="52">
        <f t="shared" si="7"/>
        <v>-6.4139019026554972E-2</v>
      </c>
      <c r="Q10" s="2"/>
    </row>
    <row r="11" spans="1:17" ht="20.100000000000001" customHeight="1" x14ac:dyDescent="0.25">
      <c r="A11" s="8" t="s">
        <v>167</v>
      </c>
      <c r="B11" s="19">
        <v>11960.25</v>
      </c>
      <c r="C11" s="140">
        <v>15303.009999999998</v>
      </c>
      <c r="D11" s="214">
        <f t="shared" si="2"/>
        <v>4.266123039835909E-2</v>
      </c>
      <c r="E11" s="215">
        <f t="shared" si="3"/>
        <v>4.9550057408478329E-2</v>
      </c>
      <c r="F11" s="52">
        <f t="shared" si="4"/>
        <v>0.27948914111327089</v>
      </c>
      <c r="H11" s="19">
        <v>5300.5460000000003</v>
      </c>
      <c r="I11" s="140">
        <v>7144.9580000000005</v>
      </c>
      <c r="J11" s="214">
        <f t="shared" si="0"/>
        <v>5.9614756713451303E-2</v>
      </c>
      <c r="K11" s="215">
        <f t="shared" si="5"/>
        <v>7.7514579607160114E-2</v>
      </c>
      <c r="L11" s="52">
        <f t="shared" si="6"/>
        <v>0.34796641704458375</v>
      </c>
      <c r="N11" s="40">
        <f t="shared" si="1"/>
        <v>4.4318020108275329</v>
      </c>
      <c r="O11" s="143">
        <f t="shared" si="1"/>
        <v>4.6689886499453381</v>
      </c>
      <c r="P11" s="52">
        <f t="shared" si="7"/>
        <v>5.3519231801945122E-2</v>
      </c>
      <c r="Q11" s="2"/>
    </row>
    <row r="12" spans="1:17" ht="20.100000000000001" customHeight="1" x14ac:dyDescent="0.25">
      <c r="A12" s="8" t="s">
        <v>168</v>
      </c>
      <c r="B12" s="19">
        <v>16418.14</v>
      </c>
      <c r="C12" s="140">
        <v>19668.599999999999</v>
      </c>
      <c r="D12" s="214">
        <f t="shared" si="2"/>
        <v>5.8562158253591297E-2</v>
      </c>
      <c r="E12" s="215">
        <f t="shared" si="3"/>
        <v>6.3685527170432285E-2</v>
      </c>
      <c r="F12" s="52">
        <f t="shared" si="4"/>
        <v>0.19797979551885897</v>
      </c>
      <c r="H12" s="19">
        <v>4021.5589999999997</v>
      </c>
      <c r="I12" s="140">
        <v>5060.4799999999996</v>
      </c>
      <c r="J12" s="214">
        <f t="shared" si="0"/>
        <v>4.5230106746322073E-2</v>
      </c>
      <c r="K12" s="215">
        <f t="shared" si="5"/>
        <v>5.4900389870793022E-2</v>
      </c>
      <c r="L12" s="52">
        <f t="shared" si="6"/>
        <v>0.2583378734465912</v>
      </c>
      <c r="N12" s="40">
        <f t="shared" si="1"/>
        <v>2.4494607793574668</v>
      </c>
      <c r="O12" s="143">
        <f t="shared" si="1"/>
        <v>2.5728724972799282</v>
      </c>
      <c r="P12" s="52">
        <f t="shared" si="7"/>
        <v>5.0383218609784931E-2</v>
      </c>
      <c r="Q12" s="2"/>
    </row>
    <row r="13" spans="1:17" ht="20.100000000000001" customHeight="1" x14ac:dyDescent="0.25">
      <c r="A13" s="8" t="s">
        <v>171</v>
      </c>
      <c r="B13" s="19">
        <v>15300.249999999998</v>
      </c>
      <c r="C13" s="140">
        <v>34084.140000000007</v>
      </c>
      <c r="D13" s="214">
        <f t="shared" si="2"/>
        <v>5.4574736347692866E-2</v>
      </c>
      <c r="E13" s="215">
        <f t="shared" si="3"/>
        <v>0.11036201987181693</v>
      </c>
      <c r="F13" s="52">
        <f t="shared" si="4"/>
        <v>1.2276851685429981</v>
      </c>
      <c r="H13" s="19">
        <v>1879.9259999999995</v>
      </c>
      <c r="I13" s="140">
        <v>4881.2750000000015</v>
      </c>
      <c r="J13" s="214">
        <f t="shared" si="0"/>
        <v>2.1143356010737687E-2</v>
      </c>
      <c r="K13" s="215">
        <f t="shared" si="5"/>
        <v>5.2956221656158167E-2</v>
      </c>
      <c r="L13" s="52">
        <f t="shared" si="6"/>
        <v>1.5965250759870351</v>
      </c>
      <c r="N13" s="40">
        <f t="shared" si="1"/>
        <v>1.2286897272920374</v>
      </c>
      <c r="O13" s="143">
        <f t="shared" si="1"/>
        <v>1.4321250294125072</v>
      </c>
      <c r="P13" s="52">
        <f t="shared" si="7"/>
        <v>0.16557093105094128</v>
      </c>
      <c r="Q13" s="2"/>
    </row>
    <row r="14" spans="1:17" ht="20.100000000000001" customHeight="1" x14ac:dyDescent="0.25">
      <c r="A14" s="8" t="s">
        <v>169</v>
      </c>
      <c r="B14" s="19">
        <v>16387.390000000003</v>
      </c>
      <c r="C14" s="140">
        <v>13905.489999999998</v>
      </c>
      <c r="D14" s="214">
        <f t="shared" si="2"/>
        <v>5.8452475526662565E-2</v>
      </c>
      <c r="E14" s="215">
        <f t="shared" si="3"/>
        <v>4.5024987096853583E-2</v>
      </c>
      <c r="F14" s="52">
        <f t="shared" si="4"/>
        <v>-0.1514518175255489</v>
      </c>
      <c r="H14" s="19">
        <v>6094.3490000000002</v>
      </c>
      <c r="I14" s="140">
        <v>4786.9619999999995</v>
      </c>
      <c r="J14" s="214">
        <f t="shared" si="0"/>
        <v>6.8542586548982917E-2</v>
      </c>
      <c r="K14" s="215">
        <f t="shared" si="5"/>
        <v>5.1933034039591319E-2</v>
      </c>
      <c r="L14" s="52">
        <f t="shared" si="6"/>
        <v>-0.21452447176884695</v>
      </c>
      <c r="N14" s="40">
        <f t="shared" si="1"/>
        <v>3.7189259546517164</v>
      </c>
      <c r="O14" s="143">
        <f t="shared" si="1"/>
        <v>3.4424978911207016</v>
      </c>
      <c r="P14" s="52">
        <f t="shared" si="7"/>
        <v>-7.4330079948285166E-2</v>
      </c>
      <c r="Q14" s="2"/>
    </row>
    <row r="15" spans="1:17" ht="20.100000000000001" customHeight="1" x14ac:dyDescent="0.25">
      <c r="A15" s="8" t="s">
        <v>170</v>
      </c>
      <c r="B15" s="19">
        <v>9029.11</v>
      </c>
      <c r="C15" s="140">
        <v>9979.56</v>
      </c>
      <c r="D15" s="214">
        <f t="shared" si="2"/>
        <v>3.2206094521613521E-2</v>
      </c>
      <c r="E15" s="215">
        <f t="shared" si="3"/>
        <v>3.231310512842598E-2</v>
      </c>
      <c r="F15" s="52">
        <f t="shared" si="4"/>
        <v>0.10526508149751181</v>
      </c>
      <c r="H15" s="19">
        <v>3449.2669999999994</v>
      </c>
      <c r="I15" s="140">
        <v>3768.556</v>
      </c>
      <c r="J15" s="214">
        <f t="shared" si="0"/>
        <v>3.8793590895114576E-2</v>
      </c>
      <c r="K15" s="215">
        <f t="shared" si="5"/>
        <v>4.0884499820158619E-2</v>
      </c>
      <c r="L15" s="52">
        <f t="shared" si="6"/>
        <v>9.2567203408724444E-2</v>
      </c>
      <c r="N15" s="40">
        <f t="shared" si="1"/>
        <v>3.8201627845933865</v>
      </c>
      <c r="O15" s="143">
        <f t="shared" si="1"/>
        <v>3.7762747054980386</v>
      </c>
      <c r="P15" s="52">
        <f t="shared" si="7"/>
        <v>-1.1488536371368104E-2</v>
      </c>
      <c r="Q15" s="2"/>
    </row>
    <row r="16" spans="1:17" ht="20.100000000000001" customHeight="1" x14ac:dyDescent="0.25">
      <c r="A16" s="8" t="s">
        <v>176</v>
      </c>
      <c r="B16" s="19">
        <v>4780.28</v>
      </c>
      <c r="C16" s="140">
        <v>4158.130000000001</v>
      </c>
      <c r="D16" s="214">
        <f t="shared" si="2"/>
        <v>1.7050866532778829E-2</v>
      </c>
      <c r="E16" s="215">
        <f t="shared" si="3"/>
        <v>1.3463729044934042E-2</v>
      </c>
      <c r="F16" s="52">
        <f t="shared" si="4"/>
        <v>-0.1301492799584959</v>
      </c>
      <c r="H16" s="19">
        <v>3429.3980000000006</v>
      </c>
      <c r="I16" s="140">
        <v>3259.2839999999997</v>
      </c>
      <c r="J16" s="214">
        <f t="shared" si="0"/>
        <v>3.8570126066936591E-2</v>
      </c>
      <c r="K16" s="215">
        <f t="shared" si="5"/>
        <v>3.5359484139772857E-2</v>
      </c>
      <c r="L16" s="52">
        <f t="shared" si="6"/>
        <v>-4.9604624485113977E-2</v>
      </c>
      <c r="N16" s="40">
        <f t="shared" si="1"/>
        <v>7.1740525659584806</v>
      </c>
      <c r="O16" s="143">
        <f t="shared" si="1"/>
        <v>7.8383407926159085</v>
      </c>
      <c r="P16" s="52">
        <f t="shared" si="7"/>
        <v>9.2595951946259053E-2</v>
      </c>
      <c r="Q16" s="2"/>
    </row>
    <row r="17" spans="1:17" ht="20.100000000000001" customHeight="1" x14ac:dyDescent="0.25">
      <c r="A17" s="8" t="s">
        <v>172</v>
      </c>
      <c r="B17" s="19">
        <v>8555.65</v>
      </c>
      <c r="C17" s="140">
        <v>9846.1099999999988</v>
      </c>
      <c r="D17" s="214">
        <f t="shared" si="2"/>
        <v>3.051730154952622E-2</v>
      </c>
      <c r="E17" s="215">
        <f t="shared" si="3"/>
        <v>3.188100352480934E-2</v>
      </c>
      <c r="F17" s="52">
        <f t="shared" si="4"/>
        <v>0.1508313219919</v>
      </c>
      <c r="H17" s="19">
        <v>2721.6059999999998</v>
      </c>
      <c r="I17" s="140">
        <v>3125.3850000000002</v>
      </c>
      <c r="J17" s="214">
        <f t="shared" si="0"/>
        <v>3.0609654092214146E-2</v>
      </c>
      <c r="K17" s="215">
        <f t="shared" si="5"/>
        <v>3.3906833935976127E-2</v>
      </c>
      <c r="L17" s="52">
        <f t="shared" si="6"/>
        <v>0.14836056357900462</v>
      </c>
      <c r="N17" s="40">
        <f t="shared" si="1"/>
        <v>3.181062806449539</v>
      </c>
      <c r="O17" s="143">
        <f t="shared" si="1"/>
        <v>3.1742332758825578</v>
      </c>
      <c r="P17" s="52">
        <f t="shared" si="7"/>
        <v>-2.1469335824286402E-3</v>
      </c>
      <c r="Q17" s="2"/>
    </row>
    <row r="18" spans="1:17" ht="20.100000000000001" customHeight="1" x14ac:dyDescent="0.25">
      <c r="A18" s="8" t="s">
        <v>173</v>
      </c>
      <c r="B18" s="19">
        <v>7520.9900000000007</v>
      </c>
      <c r="C18" s="140">
        <v>10685.91</v>
      </c>
      <c r="D18" s="214">
        <f t="shared" si="2"/>
        <v>2.6826754224514936E-2</v>
      </c>
      <c r="E18" s="215">
        <f t="shared" si="3"/>
        <v>3.4600216164129324E-2</v>
      </c>
      <c r="F18" s="52">
        <f t="shared" si="4"/>
        <v>0.42081162187424781</v>
      </c>
      <c r="H18" s="19">
        <v>1742.3809999999999</v>
      </c>
      <c r="I18" s="140">
        <v>2332.5249999999996</v>
      </c>
      <c r="J18" s="214">
        <f t="shared" si="0"/>
        <v>1.9596399959011766E-2</v>
      </c>
      <c r="K18" s="215">
        <f t="shared" si="5"/>
        <v>2.5305214502057409E-2</v>
      </c>
      <c r="L18" s="52">
        <f t="shared" si="6"/>
        <v>0.33869974477453546</v>
      </c>
      <c r="N18" s="40">
        <f t="shared" si="1"/>
        <v>2.3166910207299831</v>
      </c>
      <c r="O18" s="143">
        <f t="shared" si="1"/>
        <v>2.1828042721677421</v>
      </c>
      <c r="P18" s="52">
        <f t="shared" si="7"/>
        <v>-5.7792233562529056E-2</v>
      </c>
      <c r="Q18" s="2"/>
    </row>
    <row r="19" spans="1:17" ht="20.100000000000001" customHeight="1" x14ac:dyDescent="0.25">
      <c r="A19" s="8" t="s">
        <v>174</v>
      </c>
      <c r="B19" s="19">
        <v>10761.900000000001</v>
      </c>
      <c r="C19" s="140">
        <v>8419.3599999999988</v>
      </c>
      <c r="D19" s="214">
        <f t="shared" si="2"/>
        <v>3.838681427429199E-2</v>
      </c>
      <c r="E19" s="215">
        <f t="shared" si="3"/>
        <v>2.7261288553209213E-2</v>
      </c>
      <c r="F19" s="52">
        <f t="shared" si="4"/>
        <v>-0.2176697423317446</v>
      </c>
      <c r="H19" s="19">
        <v>2709.4710000000009</v>
      </c>
      <c r="I19" s="140">
        <v>2028.8259999999998</v>
      </c>
      <c r="J19" s="214">
        <f t="shared" si="0"/>
        <v>3.0473172855617452E-2</v>
      </c>
      <c r="K19" s="215">
        <f t="shared" si="5"/>
        <v>2.2010429520520094E-2</v>
      </c>
      <c r="L19" s="52">
        <f t="shared" si="6"/>
        <v>-0.25120955345157814</v>
      </c>
      <c r="N19" s="40">
        <f t="shared" si="1"/>
        <v>2.5176511582527255</v>
      </c>
      <c r="O19" s="143">
        <f t="shared" si="1"/>
        <v>2.4097152277607798</v>
      </c>
      <c r="P19" s="52">
        <f t="shared" si="7"/>
        <v>-4.287167828558671E-2</v>
      </c>
      <c r="Q19" s="2"/>
    </row>
    <row r="20" spans="1:17" ht="20.100000000000001" customHeight="1" x14ac:dyDescent="0.25">
      <c r="A20" s="8" t="s">
        <v>175</v>
      </c>
      <c r="B20" s="19">
        <v>8523.27</v>
      </c>
      <c r="C20" s="140">
        <v>7642.430000000003</v>
      </c>
      <c r="D20" s="214">
        <f t="shared" si="2"/>
        <v>3.0401804746340765E-2</v>
      </c>
      <c r="E20" s="215">
        <f t="shared" si="3"/>
        <v>2.4745644500021712E-2</v>
      </c>
      <c r="F20" s="52">
        <f t="shared" si="4"/>
        <v>-0.10334531230384551</v>
      </c>
      <c r="H20" s="19">
        <v>1932.8310000000001</v>
      </c>
      <c r="I20" s="140">
        <v>1871.998</v>
      </c>
      <c r="J20" s="214">
        <f t="shared" si="0"/>
        <v>2.1738373713428162E-2</v>
      </c>
      <c r="K20" s="215">
        <f t="shared" si="5"/>
        <v>2.0309026028626692E-2</v>
      </c>
      <c r="L20" s="52">
        <f t="shared" si="6"/>
        <v>-3.1473522516971261E-2</v>
      </c>
      <c r="N20" s="40">
        <f t="shared" si="1"/>
        <v>2.267710632186942</v>
      </c>
      <c r="O20" s="143">
        <f t="shared" si="1"/>
        <v>2.4494800737461766</v>
      </c>
      <c r="P20" s="52">
        <f t="shared" si="7"/>
        <v>8.0155483234622044E-2</v>
      </c>
      <c r="Q20" s="2"/>
    </row>
    <row r="21" spans="1:17" ht="20.100000000000001" customHeight="1" x14ac:dyDescent="0.25">
      <c r="A21" s="8" t="s">
        <v>177</v>
      </c>
      <c r="B21" s="19">
        <v>5608.0299999999988</v>
      </c>
      <c r="C21" s="140">
        <v>3422.3000000000011</v>
      </c>
      <c r="D21" s="214">
        <f t="shared" si="2"/>
        <v>2.0003382864982728E-2</v>
      </c>
      <c r="E21" s="215">
        <f t="shared" si="3"/>
        <v>1.1081163867045468E-2</v>
      </c>
      <c r="F21" s="52">
        <f t="shared" si="4"/>
        <v>-0.38975005483208869</v>
      </c>
      <c r="H21" s="19">
        <v>1605.127</v>
      </c>
      <c r="I21" s="140">
        <v>1300.7239999999999</v>
      </c>
      <c r="J21" s="214">
        <f t="shared" si="0"/>
        <v>1.8052716757706082E-2</v>
      </c>
      <c r="K21" s="215">
        <f t="shared" si="5"/>
        <v>1.4111359933108594E-2</v>
      </c>
      <c r="L21" s="52">
        <f t="shared" si="6"/>
        <v>-0.18964418391815727</v>
      </c>
      <c r="N21" s="40">
        <f t="shared" si="1"/>
        <v>2.8621940324855615</v>
      </c>
      <c r="O21" s="143">
        <f t="shared" si="1"/>
        <v>3.8007305028781802</v>
      </c>
      <c r="P21" s="52">
        <f t="shared" si="7"/>
        <v>0.32790805226352282</v>
      </c>
      <c r="Q21" s="2"/>
    </row>
    <row r="22" spans="1:17" ht="20.100000000000001" customHeight="1" x14ac:dyDescent="0.25">
      <c r="A22" s="8" t="s">
        <v>183</v>
      </c>
      <c r="B22" s="19">
        <v>1972.4899999999998</v>
      </c>
      <c r="C22" s="140">
        <v>16033.300000000001</v>
      </c>
      <c r="D22" s="214">
        <f t="shared" si="2"/>
        <v>7.0357099850303561E-3</v>
      </c>
      <c r="E22" s="215">
        <f t="shared" si="3"/>
        <v>5.1914684460596688E-2</v>
      </c>
      <c r="F22" s="52">
        <f t="shared" si="4"/>
        <v>7.1284569250034231</v>
      </c>
      <c r="H22" s="19">
        <v>160.16999999999993</v>
      </c>
      <c r="I22" s="140">
        <v>1152.759</v>
      </c>
      <c r="J22" s="214">
        <f t="shared" si="0"/>
        <v>1.8014173601726105E-3</v>
      </c>
      <c r="K22" s="215">
        <f t="shared" si="5"/>
        <v>1.2506109801257093E-2</v>
      </c>
      <c r="L22" s="52">
        <f t="shared" si="6"/>
        <v>6.1970968346132267</v>
      </c>
      <c r="N22" s="40">
        <f t="shared" si="1"/>
        <v>0.81201932582674663</v>
      </c>
      <c r="O22" s="143">
        <f t="shared" si="1"/>
        <v>0.71897800203326823</v>
      </c>
      <c r="P22" s="52">
        <f t="shared" si="7"/>
        <v>-0.11458018403533637</v>
      </c>
      <c r="Q22" s="2"/>
    </row>
    <row r="23" spans="1:17" ht="20.100000000000001" customHeight="1" x14ac:dyDescent="0.25">
      <c r="A23" s="8" t="s">
        <v>179</v>
      </c>
      <c r="B23" s="19">
        <v>226.55000000000007</v>
      </c>
      <c r="C23" s="140">
        <v>441.34000000000003</v>
      </c>
      <c r="D23" s="214">
        <f t="shared" si="2"/>
        <v>8.0808526132382309E-4</v>
      </c>
      <c r="E23" s="215">
        <f t="shared" si="3"/>
        <v>1.4290275139765204E-3</v>
      </c>
      <c r="F23" s="52">
        <f t="shared" si="4"/>
        <v>0.94809092915471149</v>
      </c>
      <c r="H23" s="19">
        <v>507.73099999999988</v>
      </c>
      <c r="I23" s="140">
        <v>1049.6630000000002</v>
      </c>
      <c r="J23" s="214">
        <f t="shared" si="0"/>
        <v>5.7104041811687576E-3</v>
      </c>
      <c r="K23" s="215">
        <f t="shared" si="5"/>
        <v>1.1387636732670859E-2</v>
      </c>
      <c r="L23" s="52">
        <f t="shared" si="6"/>
        <v>1.0673604723761214</v>
      </c>
      <c r="N23" s="40">
        <f t="shared" si="1"/>
        <v>22.411432354888532</v>
      </c>
      <c r="O23" s="143">
        <f t="shared" si="1"/>
        <v>23.783545565776958</v>
      </c>
      <c r="P23" s="52">
        <f t="shared" si="7"/>
        <v>6.1223807080279316E-2</v>
      </c>
      <c r="Q23" s="2"/>
    </row>
    <row r="24" spans="1:17" ht="20.100000000000001" customHeight="1" x14ac:dyDescent="0.25">
      <c r="A24" s="8" t="s">
        <v>185</v>
      </c>
      <c r="B24" s="19">
        <v>3629.3500000000008</v>
      </c>
      <c r="C24" s="140">
        <v>4309.57</v>
      </c>
      <c r="D24" s="214">
        <f t="shared" si="2"/>
        <v>1.2945593657848675E-2</v>
      </c>
      <c r="E24" s="215">
        <f t="shared" si="3"/>
        <v>1.3954080988371306E-2</v>
      </c>
      <c r="F24" s="52">
        <f t="shared" si="4"/>
        <v>0.18742199016352756</v>
      </c>
      <c r="H24" s="19">
        <v>831.08</v>
      </c>
      <c r="I24" s="140">
        <v>1036.58</v>
      </c>
      <c r="J24" s="214">
        <f t="shared" si="0"/>
        <v>9.3470808496738077E-3</v>
      </c>
      <c r="K24" s="215">
        <f t="shared" si="5"/>
        <v>1.124570122444247E-2</v>
      </c>
      <c r="L24" s="52">
        <f t="shared" si="6"/>
        <v>0.24726861433315669</v>
      </c>
      <c r="N24" s="40">
        <f t="shared" si="1"/>
        <v>2.2898866188160412</v>
      </c>
      <c r="O24" s="143">
        <f t="shared" si="1"/>
        <v>2.4052979763642313</v>
      </c>
      <c r="P24" s="52">
        <f t="shared" si="7"/>
        <v>5.0400468127920754E-2</v>
      </c>
      <c r="Q24" s="2"/>
    </row>
    <row r="25" spans="1:17" ht="20.100000000000001" customHeight="1" x14ac:dyDescent="0.25">
      <c r="A25" s="8" t="s">
        <v>178</v>
      </c>
      <c r="B25" s="19">
        <v>4485.87</v>
      </c>
      <c r="C25" s="140">
        <v>4418.619999999999</v>
      </c>
      <c r="D25" s="214">
        <f t="shared" si="2"/>
        <v>1.6000730219442493E-2</v>
      </c>
      <c r="E25" s="215">
        <f t="shared" si="3"/>
        <v>1.4307177128306817E-2</v>
      </c>
      <c r="F25" s="52">
        <f t="shared" si="4"/>
        <v>-1.4991517810369207E-2</v>
      </c>
      <c r="H25" s="19">
        <v>933.34299999999996</v>
      </c>
      <c r="I25" s="140">
        <v>849.11700000000008</v>
      </c>
      <c r="J25" s="214">
        <f t="shared" si="0"/>
        <v>1.0497223470035497E-2</v>
      </c>
      <c r="K25" s="215">
        <f t="shared" si="5"/>
        <v>9.2119432041858022E-3</v>
      </c>
      <c r="L25" s="52">
        <f t="shared" si="6"/>
        <v>-9.0241208216057647E-2</v>
      </c>
      <c r="N25" s="40">
        <f t="shared" si="1"/>
        <v>2.0806287297670241</v>
      </c>
      <c r="O25" s="143">
        <f t="shared" si="1"/>
        <v>1.9216791667986843</v>
      </c>
      <c r="P25" s="52">
        <f t="shared" si="7"/>
        <v>-7.6394966912784065E-2</v>
      </c>
      <c r="Q25" s="2"/>
    </row>
    <row r="26" spans="1:17" ht="20.100000000000001" customHeight="1" x14ac:dyDescent="0.25">
      <c r="A26" s="8" t="s">
        <v>181</v>
      </c>
      <c r="B26" s="19">
        <v>2100.5699999999997</v>
      </c>
      <c r="C26" s="140">
        <v>2308.3299999999995</v>
      </c>
      <c r="D26" s="214">
        <f t="shared" si="2"/>
        <v>7.4925608359257666E-3</v>
      </c>
      <c r="E26" s="215">
        <f t="shared" si="3"/>
        <v>7.4742082778298368E-3</v>
      </c>
      <c r="F26" s="52">
        <f t="shared" si="4"/>
        <v>9.8906487286783959E-2</v>
      </c>
      <c r="H26" s="19">
        <v>735.54300000000012</v>
      </c>
      <c r="I26" s="140">
        <v>756.6339999999999</v>
      </c>
      <c r="J26" s="214">
        <f t="shared" si="0"/>
        <v>8.2725849369634976E-3</v>
      </c>
      <c r="K26" s="215">
        <f t="shared" si="5"/>
        <v>8.2086089836334898E-3</v>
      </c>
      <c r="L26" s="52">
        <f t="shared" si="6"/>
        <v>2.8674054406064332E-2</v>
      </c>
      <c r="N26" s="40">
        <f t="shared" si="1"/>
        <v>3.5016352704265996</v>
      </c>
      <c r="O26" s="143">
        <f t="shared" si="1"/>
        <v>3.2778415564499013</v>
      </c>
      <c r="P26" s="52">
        <f t="shared" si="7"/>
        <v>-6.3911200537294641E-2</v>
      </c>
      <c r="Q26" s="2"/>
    </row>
    <row r="27" spans="1:17" ht="20.100000000000001" customHeight="1" x14ac:dyDescent="0.25">
      <c r="A27" s="8" t="s">
        <v>184</v>
      </c>
      <c r="B27" s="19">
        <v>2220.98</v>
      </c>
      <c r="C27" s="140">
        <v>2441.9600000000005</v>
      </c>
      <c r="D27" s="214">
        <f t="shared" si="2"/>
        <v>7.9220534261530973E-3</v>
      </c>
      <c r="E27" s="215">
        <f t="shared" si="3"/>
        <v>7.9068927086375675E-3</v>
      </c>
      <c r="F27" s="52">
        <f t="shared" si="4"/>
        <v>9.9496618609803092E-2</v>
      </c>
      <c r="H27" s="19">
        <v>815.21100000000024</v>
      </c>
      <c r="I27" s="140">
        <v>734.99699999999996</v>
      </c>
      <c r="J27" s="214">
        <f t="shared" si="0"/>
        <v>9.1686036561383216E-3</v>
      </c>
      <c r="K27" s="215">
        <f t="shared" si="5"/>
        <v>7.9738724101000805E-3</v>
      </c>
      <c r="L27" s="52">
        <f t="shared" si="6"/>
        <v>-9.8396611429433928E-2</v>
      </c>
      <c r="N27" s="40">
        <f t="shared" si="1"/>
        <v>3.6705013102324209</v>
      </c>
      <c r="O27" s="143">
        <f t="shared" si="1"/>
        <v>3.0098650264541589</v>
      </c>
      <c r="P27" s="52">
        <f t="shared" si="7"/>
        <v>-0.17998530117305139</v>
      </c>
      <c r="Q27" s="2"/>
    </row>
    <row r="28" spans="1:17" ht="20.100000000000001" customHeight="1" x14ac:dyDescent="0.25">
      <c r="A28" s="8" t="s">
        <v>199</v>
      </c>
      <c r="B28" s="19">
        <v>1484.41</v>
      </c>
      <c r="C28" s="140">
        <v>1446.3999999999999</v>
      </c>
      <c r="D28" s="214">
        <f t="shared" si="2"/>
        <v>5.294768672530108E-3</v>
      </c>
      <c r="E28" s="215">
        <f t="shared" si="3"/>
        <v>4.6833402732941471E-3</v>
      </c>
      <c r="F28" s="52">
        <f t="shared" si="4"/>
        <v>-2.560613307644129E-2</v>
      </c>
      <c r="H28" s="19">
        <v>442.88899999999995</v>
      </c>
      <c r="I28" s="140">
        <v>716.60700000000008</v>
      </c>
      <c r="J28" s="214">
        <f t="shared" si="0"/>
        <v>4.981132129796389E-3</v>
      </c>
      <c r="K28" s="215">
        <f t="shared" si="5"/>
        <v>7.7743620534295923E-3</v>
      </c>
      <c r="L28" s="52">
        <f t="shared" si="6"/>
        <v>0.61802844505056609</v>
      </c>
      <c r="N28" s="40">
        <f t="shared" si="1"/>
        <v>2.9836029129418415</v>
      </c>
      <c r="O28" s="143">
        <f t="shared" si="1"/>
        <v>4.954417865044249</v>
      </c>
      <c r="P28" s="52">
        <f t="shared" si="7"/>
        <v>0.66054867541310247</v>
      </c>
      <c r="Q28" s="2"/>
    </row>
    <row r="29" spans="1:17" ht="20.100000000000001" customHeight="1" x14ac:dyDescent="0.25">
      <c r="A29" s="8" t="s">
        <v>186</v>
      </c>
      <c r="B29" s="19">
        <v>2027.67</v>
      </c>
      <c r="C29" s="140">
        <v>2693.3599999999997</v>
      </c>
      <c r="D29" s="214">
        <f t="shared" si="2"/>
        <v>7.2325325174507878E-3</v>
      </c>
      <c r="E29" s="215">
        <f t="shared" si="3"/>
        <v>8.7209080188602895E-3</v>
      </c>
      <c r="F29" s="52">
        <f t="shared" si="4"/>
        <v>0.32830292897759478</v>
      </c>
      <c r="H29" s="19">
        <v>702.30700000000002</v>
      </c>
      <c r="I29" s="140">
        <v>710.59199999999987</v>
      </c>
      <c r="J29" s="214">
        <f t="shared" si="0"/>
        <v>7.8987826807188997E-3</v>
      </c>
      <c r="K29" s="215">
        <f t="shared" si="5"/>
        <v>7.7091062189884258E-3</v>
      </c>
      <c r="L29" s="52">
        <f t="shared" si="6"/>
        <v>1.1796835287132058E-2</v>
      </c>
      <c r="N29" s="40">
        <f t="shared" si="1"/>
        <v>3.4636158743779806</v>
      </c>
      <c r="O29" s="143">
        <f t="shared" si="1"/>
        <v>2.6383105117771111</v>
      </c>
      <c r="P29" s="52">
        <f t="shared" si="7"/>
        <v>-0.2382785483534843</v>
      </c>
      <c r="Q29" s="2"/>
    </row>
    <row r="30" spans="1:17" ht="20.100000000000001" customHeight="1" x14ac:dyDescent="0.25">
      <c r="A30" s="8" t="s">
        <v>188</v>
      </c>
      <c r="B30" s="19">
        <v>2296.61</v>
      </c>
      <c r="C30" s="140">
        <v>2268.2799999999997</v>
      </c>
      <c r="D30" s="214">
        <f t="shared" si="2"/>
        <v>8.1918194306285809E-3</v>
      </c>
      <c r="E30" s="215">
        <f t="shared" si="3"/>
        <v>7.3445292278122559E-3</v>
      </c>
      <c r="F30" s="52">
        <f t="shared" si="4"/>
        <v>-1.2335572866094104E-2</v>
      </c>
      <c r="H30" s="19">
        <v>759.30899999999997</v>
      </c>
      <c r="I30" s="140">
        <v>671.553</v>
      </c>
      <c r="J30" s="214">
        <f t="shared" si="0"/>
        <v>8.5398789681919544E-3</v>
      </c>
      <c r="K30" s="215">
        <f t="shared" si="5"/>
        <v>7.2855779528623113E-3</v>
      </c>
      <c r="L30" s="52">
        <f t="shared" si="6"/>
        <v>-0.11557350169693757</v>
      </c>
      <c r="N30" s="40">
        <f t="shared" si="1"/>
        <v>3.3062165539643211</v>
      </c>
      <c r="O30" s="143">
        <f t="shared" si="1"/>
        <v>2.9606265540409478</v>
      </c>
      <c r="P30" s="52">
        <f t="shared" si="7"/>
        <v>-0.10452733336810423</v>
      </c>
      <c r="Q30" s="2"/>
    </row>
    <row r="31" spans="1:17" ht="20.100000000000001" customHeight="1" x14ac:dyDescent="0.25">
      <c r="A31" s="8" t="s">
        <v>198</v>
      </c>
      <c r="B31" s="19">
        <v>1647.6899999999998</v>
      </c>
      <c r="C31" s="140">
        <v>1805.9900000000002</v>
      </c>
      <c r="D31" s="214">
        <f t="shared" si="2"/>
        <v>5.8771750352268797E-3</v>
      </c>
      <c r="E31" s="215">
        <f t="shared" si="3"/>
        <v>5.8476671046505104E-3</v>
      </c>
      <c r="F31" s="52">
        <f t="shared" si="4"/>
        <v>9.6073897395748245E-2</v>
      </c>
      <c r="H31" s="19">
        <v>414.96299999999997</v>
      </c>
      <c r="I31" s="140">
        <v>656.87599999999986</v>
      </c>
      <c r="J31" s="214">
        <f t="shared" si="0"/>
        <v>4.6670509585397223E-3</v>
      </c>
      <c r="K31" s="215">
        <f t="shared" si="5"/>
        <v>7.1263493772857579E-3</v>
      </c>
      <c r="L31" s="52">
        <f t="shared" si="6"/>
        <v>0.58297486763880135</v>
      </c>
      <c r="N31" s="40">
        <f t="shared" si="1"/>
        <v>2.518453107077181</v>
      </c>
      <c r="O31" s="143">
        <f t="shared" si="1"/>
        <v>3.6372072935066075</v>
      </c>
      <c r="P31" s="52">
        <f t="shared" si="7"/>
        <v>0.44422275852013354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32372.66000000012</v>
      </c>
      <c r="C32" s="140">
        <f>C33-SUM(C7:C31)</f>
        <v>28812.3299999999</v>
      </c>
      <c r="D32" s="214">
        <f t="shared" si="2"/>
        <v>0.11547062200771294</v>
      </c>
      <c r="E32" s="215">
        <f t="shared" si="3"/>
        <v>9.3292274237030348E-2</v>
      </c>
      <c r="F32" s="52">
        <f t="shared" si="4"/>
        <v>-0.10997953211136208</v>
      </c>
      <c r="H32" s="19">
        <f>H33-SUM(H7:H31)</f>
        <v>7337.7569999999978</v>
      </c>
      <c r="I32" s="140">
        <f>I33-SUM(I7:I31)</f>
        <v>7117.3339999999735</v>
      </c>
      <c r="J32" s="214">
        <f t="shared" si="0"/>
        <v>8.2527082752875666E-2</v>
      </c>
      <c r="K32" s="215">
        <f t="shared" si="5"/>
        <v>7.7214890966993119E-2</v>
      </c>
      <c r="L32" s="52">
        <f t="shared" si="6"/>
        <v>-3.0039561135647364E-2</v>
      </c>
      <c r="N32" s="40">
        <f t="shared" si="1"/>
        <v>2.2666524777389223</v>
      </c>
      <c r="O32" s="143">
        <f t="shared" si="1"/>
        <v>2.4702389567244296</v>
      </c>
      <c r="P32" s="52">
        <f t="shared" si="7"/>
        <v>8.9818126503712237E-2</v>
      </c>
      <c r="Q32" s="2"/>
    </row>
    <row r="33" spans="1:17" ht="26.25" customHeight="1" thickBot="1" x14ac:dyDescent="0.3">
      <c r="A33" s="35" t="s">
        <v>18</v>
      </c>
      <c r="B33" s="36">
        <v>280354.08000000007</v>
      </c>
      <c r="C33" s="148">
        <v>308839.39999999991</v>
      </c>
      <c r="D33" s="251">
        <f>SUM(D7:D32)</f>
        <v>1.0000000000000002</v>
      </c>
      <c r="E33" s="252">
        <f>SUM(E7:E32)</f>
        <v>1</v>
      </c>
      <c r="F33" s="57">
        <f t="shared" si="4"/>
        <v>0.10160479918822592</v>
      </c>
      <c r="G33" s="56"/>
      <c r="H33" s="36">
        <v>88913.320999999996</v>
      </c>
      <c r="I33" s="148">
        <v>92175.665999999983</v>
      </c>
      <c r="J33" s="251">
        <f>SUM(J7:J32)</f>
        <v>0.99999999999999989</v>
      </c>
      <c r="K33" s="252">
        <f>SUM(K7:K32)</f>
        <v>1</v>
      </c>
      <c r="L33" s="57">
        <f t="shared" si="6"/>
        <v>3.6691296234452726E-2</v>
      </c>
      <c r="M33" s="56"/>
      <c r="N33" s="37">
        <f t="shared" si="1"/>
        <v>3.1714652057141448</v>
      </c>
      <c r="O33" s="150">
        <f t="shared" si="1"/>
        <v>2.9845824723140897</v>
      </c>
      <c r="P33" s="57">
        <f t="shared" si="7"/>
        <v>-5.8926307330549196E-2</v>
      </c>
      <c r="Q33" s="2"/>
    </row>
    <row r="35" spans="1:17" ht="15.75" thickBot="1" x14ac:dyDescent="0.3"/>
    <row r="36" spans="1:17" x14ac:dyDescent="0.25">
      <c r="A36" s="360" t="s">
        <v>2</v>
      </c>
      <c r="B36" s="348" t="s">
        <v>1</v>
      </c>
      <c r="C36" s="344"/>
      <c r="D36" s="348" t="s">
        <v>104</v>
      </c>
      <c r="E36" s="344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4"/>
      <c r="P36" s="130" t="s">
        <v>0</v>
      </c>
    </row>
    <row r="37" spans="1:17" x14ac:dyDescent="0.25">
      <c r="A37" s="361"/>
      <c r="B37" s="351" t="str">
        <f>B5</f>
        <v>set</v>
      </c>
      <c r="C37" s="353"/>
      <c r="D37" s="351" t="str">
        <f>B37</f>
        <v>set</v>
      </c>
      <c r="E37" s="353"/>
      <c r="F37" s="131" t="str">
        <f>F5</f>
        <v>2022 /2021</v>
      </c>
      <c r="H37" s="354" t="str">
        <f>B37</f>
        <v>set</v>
      </c>
      <c r="I37" s="353"/>
      <c r="J37" s="351" t="str">
        <f>B37</f>
        <v>set</v>
      </c>
      <c r="K37" s="352"/>
      <c r="L37" s="131" t="str">
        <f>F37</f>
        <v>2022 /2021</v>
      </c>
      <c r="N37" s="354" t="str">
        <f>B37</f>
        <v>set</v>
      </c>
      <c r="O37" s="352"/>
      <c r="P37" s="131" t="str">
        <f>F37</f>
        <v>2022 /2021</v>
      </c>
    </row>
    <row r="38" spans="1:17" ht="19.5" customHeight="1" thickBot="1" x14ac:dyDescent="0.3">
      <c r="A38" s="362"/>
      <c r="B38" s="99">
        <f>B6</f>
        <v>2021</v>
      </c>
      <c r="C38" s="134">
        <f>C6</f>
        <v>2022</v>
      </c>
      <c r="D38" s="99">
        <f>B38</f>
        <v>2021</v>
      </c>
      <c r="E38" s="134">
        <f>C38</f>
        <v>2022</v>
      </c>
      <c r="F38" s="132" t="str">
        <f>F6</f>
        <v>HL</v>
      </c>
      <c r="H38" s="25">
        <f>B38</f>
        <v>2021</v>
      </c>
      <c r="I38" s="134">
        <f>C38</f>
        <v>2022</v>
      </c>
      <c r="J38" s="99">
        <f>B38</f>
        <v>2021</v>
      </c>
      <c r="K38" s="134">
        <f>C38</f>
        <v>2022</v>
      </c>
      <c r="L38" s="270">
        <f>L6</f>
        <v>1000</v>
      </c>
      <c r="N38" s="25">
        <f>B38</f>
        <v>2021</v>
      </c>
      <c r="O38" s="134">
        <f>C38</f>
        <v>2022</v>
      </c>
      <c r="P38" s="132"/>
    </row>
    <row r="39" spans="1:17" ht="20.100000000000001" customHeight="1" x14ac:dyDescent="0.25">
      <c r="A39" s="38" t="s">
        <v>164</v>
      </c>
      <c r="B39" s="19">
        <v>33418.679999999986</v>
      </c>
      <c r="C39" s="147">
        <v>33126.58</v>
      </c>
      <c r="D39" s="247">
        <f>B39/$B$62</f>
        <v>0.26236375211314389</v>
      </c>
      <c r="E39" s="246">
        <f>C39/$C$62</f>
        <v>0.26630368024181233</v>
      </c>
      <c r="F39" s="52">
        <f>(C39-B39)/B39</f>
        <v>-8.7406205152323231E-3</v>
      </c>
      <c r="H39" s="39">
        <v>9440.875</v>
      </c>
      <c r="I39" s="147">
        <v>10031.003999999997</v>
      </c>
      <c r="J39" s="250">
        <f>H39/$H$62</f>
        <v>0.24598860130894973</v>
      </c>
      <c r="K39" s="246">
        <f>I39/$I$62</f>
        <v>0.2654495281835651</v>
      </c>
      <c r="L39" s="52">
        <f>(I39-H39)/H39</f>
        <v>6.250787135726267E-2</v>
      </c>
      <c r="N39" s="40">
        <f t="shared" ref="N39:O62" si="8">(H39/B39)*10</f>
        <v>2.8250292949931008</v>
      </c>
      <c r="O39" s="149">
        <f t="shared" si="8"/>
        <v>3.0280831887867676</v>
      </c>
      <c r="P39" s="52">
        <f>(O39-N39)/N39</f>
        <v>7.1876739173482682E-2</v>
      </c>
    </row>
    <row r="40" spans="1:17" ht="20.100000000000001" customHeight="1" x14ac:dyDescent="0.25">
      <c r="A40" s="38" t="s">
        <v>168</v>
      </c>
      <c r="B40" s="19">
        <v>16418.14</v>
      </c>
      <c r="C40" s="140">
        <v>19668.599999999999</v>
      </c>
      <c r="D40" s="247">
        <f t="shared" ref="D40:D61" si="9">B40/$B$62</f>
        <v>0.12889571979260983</v>
      </c>
      <c r="E40" s="215">
        <f t="shared" ref="E40:E61" si="10">C40/$C$62</f>
        <v>0.15811534318375484</v>
      </c>
      <c r="F40" s="52">
        <f t="shared" ref="F40:F62" si="11">(C40-B40)/B40</f>
        <v>0.19797979551885897</v>
      </c>
      <c r="H40" s="19">
        <v>4021.5589999999997</v>
      </c>
      <c r="I40" s="140">
        <v>5060.4799999999996</v>
      </c>
      <c r="J40" s="247">
        <f t="shared" ref="J40:J62" si="12">H40/$H$62</f>
        <v>0.10478453252388349</v>
      </c>
      <c r="K40" s="215">
        <f t="shared" ref="K40:K62" si="13">I40/$I$62</f>
        <v>0.13391501273276013</v>
      </c>
      <c r="L40" s="52">
        <f t="shared" ref="L40:L62" si="14">(I40-H40)/H40</f>
        <v>0.2583378734465912</v>
      </c>
      <c r="N40" s="40">
        <f t="shared" si="8"/>
        <v>2.4494607793574668</v>
      </c>
      <c r="O40" s="143">
        <f t="shared" si="8"/>
        <v>2.5728724972799282</v>
      </c>
      <c r="P40" s="52">
        <f t="shared" ref="P40:P62" si="15">(O40-N40)/N40</f>
        <v>5.0383218609784931E-2</v>
      </c>
    </row>
    <row r="41" spans="1:17" ht="20.100000000000001" customHeight="1" x14ac:dyDescent="0.25">
      <c r="A41" s="38" t="s">
        <v>169</v>
      </c>
      <c r="B41" s="19">
        <v>16387.390000000003</v>
      </c>
      <c r="C41" s="140">
        <v>13905.489999999998</v>
      </c>
      <c r="D41" s="247">
        <f t="shared" si="9"/>
        <v>0.12865430734371963</v>
      </c>
      <c r="E41" s="215">
        <f t="shared" si="10"/>
        <v>0.1117858578388025</v>
      </c>
      <c r="F41" s="52">
        <f t="shared" si="11"/>
        <v>-0.1514518175255489</v>
      </c>
      <c r="H41" s="19">
        <v>6094.3490000000002</v>
      </c>
      <c r="I41" s="140">
        <v>4786.9619999999995</v>
      </c>
      <c r="J41" s="247">
        <f t="shared" si="12"/>
        <v>0.1587925257350189</v>
      </c>
      <c r="K41" s="215">
        <f t="shared" si="13"/>
        <v>0.12667693127553886</v>
      </c>
      <c r="L41" s="52">
        <f t="shared" si="14"/>
        <v>-0.21452447176884695</v>
      </c>
      <c r="N41" s="40">
        <f t="shared" si="8"/>
        <v>3.7189259546517164</v>
      </c>
      <c r="O41" s="143">
        <f t="shared" si="8"/>
        <v>3.4424978911207016</v>
      </c>
      <c r="P41" s="52">
        <f t="shared" si="15"/>
        <v>-7.4330079948285166E-2</v>
      </c>
    </row>
    <row r="42" spans="1:17" ht="20.100000000000001" customHeight="1" x14ac:dyDescent="0.25">
      <c r="A42" s="38" t="s">
        <v>170</v>
      </c>
      <c r="B42" s="19">
        <v>9029.11</v>
      </c>
      <c r="C42" s="140">
        <v>9979.56</v>
      </c>
      <c r="D42" s="247">
        <f t="shared" si="9"/>
        <v>7.0885839232498415E-2</v>
      </c>
      <c r="E42" s="215">
        <f t="shared" si="10"/>
        <v>8.0225412801260512E-2</v>
      </c>
      <c r="F42" s="52">
        <f t="shared" si="11"/>
        <v>0.10526508149751181</v>
      </c>
      <c r="H42" s="19">
        <v>3449.2669999999994</v>
      </c>
      <c r="I42" s="140">
        <v>3768.556</v>
      </c>
      <c r="J42" s="247">
        <f t="shared" si="12"/>
        <v>8.987306418855423E-2</v>
      </c>
      <c r="K42" s="215">
        <f t="shared" si="13"/>
        <v>9.9726947784423536E-2</v>
      </c>
      <c r="L42" s="52">
        <f t="shared" si="14"/>
        <v>9.2567203408724444E-2</v>
      </c>
      <c r="N42" s="40">
        <f t="shared" si="8"/>
        <v>3.8201627845933865</v>
      </c>
      <c r="O42" s="143">
        <f t="shared" si="8"/>
        <v>3.7762747054980386</v>
      </c>
      <c r="P42" s="52">
        <f t="shared" si="15"/>
        <v>-1.1488536371368104E-2</v>
      </c>
    </row>
    <row r="43" spans="1:17" ht="20.100000000000001" customHeight="1" x14ac:dyDescent="0.25">
      <c r="A43" s="38" t="s">
        <v>176</v>
      </c>
      <c r="B43" s="19">
        <v>4780.28</v>
      </c>
      <c r="C43" s="140">
        <v>4158.130000000001</v>
      </c>
      <c r="D43" s="247">
        <f t="shared" si="9"/>
        <v>3.7529076461171415E-2</v>
      </c>
      <c r="E43" s="215">
        <f t="shared" si="10"/>
        <v>3.3427094554399739E-2</v>
      </c>
      <c r="F43" s="52">
        <f t="shared" si="11"/>
        <v>-0.1301492799584959</v>
      </c>
      <c r="H43" s="19">
        <v>3429.3980000000006</v>
      </c>
      <c r="I43" s="140">
        <v>3259.2839999999997</v>
      </c>
      <c r="J43" s="247">
        <f t="shared" si="12"/>
        <v>8.9355363496679038E-2</v>
      </c>
      <c r="K43" s="215">
        <f t="shared" si="13"/>
        <v>8.6250130098267624E-2</v>
      </c>
      <c r="L43" s="52">
        <f t="shared" si="14"/>
        <v>-4.9604624485113977E-2</v>
      </c>
      <c r="N43" s="40">
        <f t="shared" si="8"/>
        <v>7.1740525659584806</v>
      </c>
      <c r="O43" s="143">
        <f t="shared" si="8"/>
        <v>7.8383407926159085</v>
      </c>
      <c r="P43" s="52">
        <f t="shared" si="15"/>
        <v>9.2595951946259053E-2</v>
      </c>
    </row>
    <row r="44" spans="1:17" ht="20.100000000000001" customHeight="1" x14ac:dyDescent="0.25">
      <c r="A44" s="38" t="s">
        <v>173</v>
      </c>
      <c r="B44" s="19">
        <v>7520.9900000000007</v>
      </c>
      <c r="C44" s="140">
        <v>10685.91</v>
      </c>
      <c r="D44" s="247">
        <f t="shared" si="9"/>
        <v>5.9045873625332757E-2</v>
      </c>
      <c r="E44" s="215">
        <f t="shared" si="10"/>
        <v>8.5903741338006656E-2</v>
      </c>
      <c r="F44" s="52">
        <f t="shared" si="11"/>
        <v>0.42081162187424781</v>
      </c>
      <c r="H44" s="19">
        <v>1742.3809999999999</v>
      </c>
      <c r="I44" s="140">
        <v>2332.5249999999996</v>
      </c>
      <c r="J44" s="247">
        <f t="shared" si="12"/>
        <v>4.5398955619822219E-2</v>
      </c>
      <c r="K44" s="215">
        <f t="shared" si="13"/>
        <v>6.1725392665217788E-2</v>
      </c>
      <c r="L44" s="52">
        <f t="shared" si="14"/>
        <v>0.33869974477453546</v>
      </c>
      <c r="N44" s="40">
        <f t="shared" si="8"/>
        <v>2.3166910207299831</v>
      </c>
      <c r="O44" s="143">
        <f t="shared" si="8"/>
        <v>2.1828042721677421</v>
      </c>
      <c r="P44" s="52">
        <f t="shared" si="15"/>
        <v>-5.7792233562529056E-2</v>
      </c>
    </row>
    <row r="45" spans="1:17" ht="20.100000000000001" customHeight="1" x14ac:dyDescent="0.25">
      <c r="A45" s="38" t="s">
        <v>174</v>
      </c>
      <c r="B45" s="19">
        <v>10761.900000000001</v>
      </c>
      <c r="C45" s="140">
        <v>8419.3599999999988</v>
      </c>
      <c r="D45" s="247">
        <f t="shared" si="9"/>
        <v>8.4489646624775275E-2</v>
      </c>
      <c r="E45" s="215">
        <f t="shared" si="10"/>
        <v>6.7683007218997684E-2</v>
      </c>
      <c r="F45" s="52">
        <f t="shared" si="11"/>
        <v>-0.2176697423317446</v>
      </c>
      <c r="H45" s="19">
        <v>2709.4710000000009</v>
      </c>
      <c r="I45" s="140">
        <v>2028.8259999999998</v>
      </c>
      <c r="J45" s="247">
        <f t="shared" si="12"/>
        <v>7.0597161976740666E-2</v>
      </c>
      <c r="K45" s="215">
        <f t="shared" si="13"/>
        <v>5.368863420516528E-2</v>
      </c>
      <c r="L45" s="52">
        <f t="shared" si="14"/>
        <v>-0.25120955345157814</v>
      </c>
      <c r="N45" s="40">
        <f t="shared" si="8"/>
        <v>2.5176511582527255</v>
      </c>
      <c r="O45" s="143">
        <f t="shared" si="8"/>
        <v>2.4097152277607798</v>
      </c>
      <c r="P45" s="52">
        <f t="shared" si="15"/>
        <v>-4.287167828558671E-2</v>
      </c>
    </row>
    <row r="46" spans="1:17" ht="20.100000000000001" customHeight="1" x14ac:dyDescent="0.25">
      <c r="A46" s="38" t="s">
        <v>175</v>
      </c>
      <c r="B46" s="19">
        <v>8523.27</v>
      </c>
      <c r="C46" s="140">
        <v>7642.430000000003</v>
      </c>
      <c r="D46" s="247">
        <f t="shared" si="9"/>
        <v>6.6914584821225642E-2</v>
      </c>
      <c r="E46" s="215">
        <f t="shared" si="10"/>
        <v>6.1437287972088708E-2</v>
      </c>
      <c r="F46" s="52">
        <f t="shared" si="11"/>
        <v>-0.10334531230384551</v>
      </c>
      <c r="H46" s="19">
        <v>1932.8310000000001</v>
      </c>
      <c r="I46" s="140">
        <v>1871.998</v>
      </c>
      <c r="J46" s="247">
        <f t="shared" si="12"/>
        <v>5.0361263575312523E-2</v>
      </c>
      <c r="K46" s="215">
        <f t="shared" si="13"/>
        <v>4.9538509391540232E-2</v>
      </c>
      <c r="L46" s="52">
        <f t="shared" si="14"/>
        <v>-3.1473522516971261E-2</v>
      </c>
      <c r="N46" s="40">
        <f t="shared" si="8"/>
        <v>2.267710632186942</v>
      </c>
      <c r="O46" s="143">
        <f t="shared" si="8"/>
        <v>2.4494800737461766</v>
      </c>
      <c r="P46" s="52">
        <f t="shared" si="15"/>
        <v>8.0155483234622044E-2</v>
      </c>
    </row>
    <row r="47" spans="1:17" ht="20.100000000000001" customHeight="1" x14ac:dyDescent="0.25">
      <c r="A47" s="38" t="s">
        <v>178</v>
      </c>
      <c r="B47" s="19">
        <v>4485.87</v>
      </c>
      <c r="C47" s="140">
        <v>4418.619999999999</v>
      </c>
      <c r="D47" s="247">
        <f t="shared" si="9"/>
        <v>3.5217719092788508E-2</v>
      </c>
      <c r="E47" s="215">
        <f t="shared" si="10"/>
        <v>3.5521166615753164E-2</v>
      </c>
      <c r="F47" s="52">
        <f t="shared" si="11"/>
        <v>-1.4991517810369207E-2</v>
      </c>
      <c r="H47" s="19">
        <v>933.34299999999996</v>
      </c>
      <c r="I47" s="140">
        <v>849.11700000000008</v>
      </c>
      <c r="J47" s="247">
        <f t="shared" si="12"/>
        <v>2.4318904668423114E-2</v>
      </c>
      <c r="K47" s="215">
        <f t="shared" si="13"/>
        <v>2.247010439061178E-2</v>
      </c>
      <c r="L47" s="52">
        <f t="shared" si="14"/>
        <v>-9.0241208216057647E-2</v>
      </c>
      <c r="N47" s="40">
        <f t="shared" si="8"/>
        <v>2.0806287297670241</v>
      </c>
      <c r="O47" s="143">
        <f t="shared" si="8"/>
        <v>1.9216791667986843</v>
      </c>
      <c r="P47" s="52">
        <f t="shared" si="15"/>
        <v>-7.6394966912784065E-2</v>
      </c>
    </row>
    <row r="48" spans="1:17" ht="20.100000000000001" customHeight="1" x14ac:dyDescent="0.25">
      <c r="A48" s="38" t="s">
        <v>181</v>
      </c>
      <c r="B48" s="19">
        <v>2100.5699999999997</v>
      </c>
      <c r="C48" s="140">
        <v>2308.3299999999995</v>
      </c>
      <c r="D48" s="247">
        <f t="shared" si="9"/>
        <v>1.6491178789117548E-2</v>
      </c>
      <c r="E48" s="215">
        <f t="shared" si="10"/>
        <v>1.8556602408476289E-2</v>
      </c>
      <c r="F48" s="52">
        <f t="shared" si="11"/>
        <v>9.8906487286783959E-2</v>
      </c>
      <c r="H48" s="19">
        <v>735.54300000000012</v>
      </c>
      <c r="I48" s="140">
        <v>756.6339999999999</v>
      </c>
      <c r="J48" s="247">
        <f t="shared" si="12"/>
        <v>1.9165087322159106E-2</v>
      </c>
      <c r="K48" s="215">
        <f t="shared" si="13"/>
        <v>2.0022735342109688E-2</v>
      </c>
      <c r="L48" s="52">
        <f t="shared" si="14"/>
        <v>2.8674054406064332E-2</v>
      </c>
      <c r="N48" s="40">
        <f t="shared" si="8"/>
        <v>3.5016352704265996</v>
      </c>
      <c r="O48" s="143">
        <f t="shared" si="8"/>
        <v>3.2778415564499013</v>
      </c>
      <c r="P48" s="52">
        <f t="shared" si="15"/>
        <v>-6.3911200537294641E-2</v>
      </c>
    </row>
    <row r="49" spans="1:16" ht="20.100000000000001" customHeight="1" x14ac:dyDescent="0.25">
      <c r="A49" s="38" t="s">
        <v>186</v>
      </c>
      <c r="B49" s="19">
        <v>2027.67</v>
      </c>
      <c r="C49" s="140">
        <v>2693.3599999999997</v>
      </c>
      <c r="D49" s="247">
        <f t="shared" si="9"/>
        <v>1.5918854641992407E-2</v>
      </c>
      <c r="E49" s="215">
        <f t="shared" si="10"/>
        <v>2.165184815987909E-2</v>
      </c>
      <c r="F49" s="52">
        <f t="shared" si="11"/>
        <v>0.32830292897759478</v>
      </c>
      <c r="H49" s="19">
        <v>702.30700000000002</v>
      </c>
      <c r="I49" s="140">
        <v>710.59199999999987</v>
      </c>
      <c r="J49" s="247">
        <f t="shared" si="12"/>
        <v>1.8299100096069967E-2</v>
      </c>
      <c r="K49" s="215">
        <f t="shared" si="13"/>
        <v>1.880433016784919E-2</v>
      </c>
      <c r="L49" s="52">
        <f t="shared" si="14"/>
        <v>1.1796835287132058E-2</v>
      </c>
      <c r="N49" s="40">
        <f t="shared" si="8"/>
        <v>3.4636158743779806</v>
      </c>
      <c r="O49" s="143">
        <f t="shared" si="8"/>
        <v>2.6383105117771111</v>
      </c>
      <c r="P49" s="52">
        <f t="shared" si="15"/>
        <v>-0.2382785483534843</v>
      </c>
    </row>
    <row r="50" spans="1:16" ht="20.100000000000001" customHeight="1" x14ac:dyDescent="0.25">
      <c r="A50" s="38" t="s">
        <v>188</v>
      </c>
      <c r="B50" s="19">
        <v>2296.61</v>
      </c>
      <c r="C50" s="140">
        <v>2268.2799999999997</v>
      </c>
      <c r="D50" s="247">
        <f t="shared" si="9"/>
        <v>1.803025184539209E-2</v>
      </c>
      <c r="E50" s="215">
        <f t="shared" si="10"/>
        <v>1.8234641542196568E-2</v>
      </c>
      <c r="F50" s="52">
        <f t="shared" si="11"/>
        <v>-1.2335572866094104E-2</v>
      </c>
      <c r="H50" s="19">
        <v>759.30899999999997</v>
      </c>
      <c r="I50" s="140">
        <v>671.553</v>
      </c>
      <c r="J50" s="247">
        <f t="shared" si="12"/>
        <v>1.9784327074693533E-2</v>
      </c>
      <c r="K50" s="215">
        <f t="shared" si="13"/>
        <v>1.7771244732856028E-2</v>
      </c>
      <c r="L50" s="52">
        <f t="shared" si="14"/>
        <v>-0.11557350169693757</v>
      </c>
      <c r="N50" s="40">
        <f t="shared" si="8"/>
        <v>3.3062165539643211</v>
      </c>
      <c r="O50" s="143">
        <f t="shared" si="8"/>
        <v>2.9606265540409478</v>
      </c>
      <c r="P50" s="52">
        <f t="shared" si="15"/>
        <v>-0.10452733336810423</v>
      </c>
    </row>
    <row r="51" spans="1:16" ht="20.100000000000001" customHeight="1" x14ac:dyDescent="0.25">
      <c r="A51" s="38" t="s">
        <v>180</v>
      </c>
      <c r="B51" s="19">
        <v>2611.6000000000004</v>
      </c>
      <c r="C51" s="140">
        <v>1526.11</v>
      </c>
      <c r="D51" s="247">
        <f t="shared" si="9"/>
        <v>2.050317891127618E-2</v>
      </c>
      <c r="E51" s="215">
        <f t="shared" si="10"/>
        <v>1.2268356994710355E-2</v>
      </c>
      <c r="F51" s="52">
        <f t="shared" si="11"/>
        <v>-0.41564175218257021</v>
      </c>
      <c r="H51" s="19">
        <v>802.05</v>
      </c>
      <c r="I51" s="140">
        <v>435.37799999999999</v>
      </c>
      <c r="J51" s="247">
        <f t="shared" si="12"/>
        <v>2.0897973723817242E-2</v>
      </c>
      <c r="K51" s="215">
        <f t="shared" si="13"/>
        <v>1.1521367619981434E-2</v>
      </c>
      <c r="L51" s="52">
        <f t="shared" si="14"/>
        <v>-0.45716850570413314</v>
      </c>
      <c r="N51" s="40">
        <f t="shared" si="8"/>
        <v>3.0711058355031389</v>
      </c>
      <c r="O51" s="143">
        <f t="shared" si="8"/>
        <v>2.8528611961129933</v>
      </c>
      <c r="P51" s="52">
        <f t="shared" si="15"/>
        <v>-7.1063861384116259E-2</v>
      </c>
    </row>
    <row r="52" spans="1:16" ht="20.100000000000001" customHeight="1" x14ac:dyDescent="0.25">
      <c r="A52" s="38" t="s">
        <v>189</v>
      </c>
      <c r="B52" s="19">
        <v>516.42999999999984</v>
      </c>
      <c r="C52" s="140">
        <v>539.01</v>
      </c>
      <c r="D52" s="247">
        <f t="shared" si="9"/>
        <v>4.0543945034271526E-3</v>
      </c>
      <c r="E52" s="215">
        <f t="shared" si="10"/>
        <v>4.3330868048298147E-3</v>
      </c>
      <c r="F52" s="52">
        <f t="shared" si="11"/>
        <v>4.3723253877582947E-2</v>
      </c>
      <c r="H52" s="19">
        <v>257.05599999999998</v>
      </c>
      <c r="I52" s="140">
        <v>280.70400000000001</v>
      </c>
      <c r="J52" s="247">
        <f t="shared" si="12"/>
        <v>6.697773871391516E-3</v>
      </c>
      <c r="K52" s="215">
        <f t="shared" si="13"/>
        <v>7.4282439085100035E-3</v>
      </c>
      <c r="L52" s="52">
        <f t="shared" si="14"/>
        <v>9.1995518486244349E-2</v>
      </c>
      <c r="N52" s="40">
        <f t="shared" ref="N52:N53" si="16">(H52/B52)*10</f>
        <v>4.9775574618050857</v>
      </c>
      <c r="O52" s="143">
        <f t="shared" ref="O52:O53" si="17">(I52/C52)*10</f>
        <v>5.2077698001892356</v>
      </c>
      <c r="P52" s="52">
        <f t="shared" ref="P52:P53" si="18">(O52-N52)/N52</f>
        <v>4.6250061430865845E-2</v>
      </c>
    </row>
    <row r="53" spans="1:16" ht="20.100000000000001" customHeight="1" x14ac:dyDescent="0.25">
      <c r="A53" s="38" t="s">
        <v>190</v>
      </c>
      <c r="B53" s="19">
        <v>4139.21</v>
      </c>
      <c r="C53" s="140">
        <v>876.69000000000017</v>
      </c>
      <c r="D53" s="247">
        <f t="shared" si="9"/>
        <v>3.2496156831575841E-2</v>
      </c>
      <c r="E53" s="215">
        <f t="shared" si="10"/>
        <v>7.0476871874849282E-3</v>
      </c>
      <c r="F53" s="52">
        <f t="shared" si="11"/>
        <v>-0.78819871424740473</v>
      </c>
      <c r="H53" s="19">
        <v>502.36400000000003</v>
      </c>
      <c r="I53" s="140">
        <v>266.90600000000001</v>
      </c>
      <c r="J53" s="247">
        <f t="shared" si="12"/>
        <v>1.3089445385938193E-2</v>
      </c>
      <c r="K53" s="215">
        <f t="shared" si="13"/>
        <v>7.0631087146772794E-3</v>
      </c>
      <c r="L53" s="52">
        <f t="shared" si="14"/>
        <v>-0.46869998646399824</v>
      </c>
      <c r="N53" s="40">
        <f t="shared" si="16"/>
        <v>1.2136712077908587</v>
      </c>
      <c r="O53" s="143">
        <f t="shared" si="17"/>
        <v>3.0444741014497705</v>
      </c>
      <c r="P53" s="52">
        <f t="shared" si="18"/>
        <v>1.5084834194850554</v>
      </c>
    </row>
    <row r="54" spans="1:16" ht="20.100000000000001" customHeight="1" x14ac:dyDescent="0.25">
      <c r="A54" s="38" t="s">
        <v>191</v>
      </c>
      <c r="B54" s="19">
        <v>717.25999999999988</v>
      </c>
      <c r="C54" s="140">
        <v>705.06999999999994</v>
      </c>
      <c r="D54" s="247">
        <f t="shared" si="9"/>
        <v>5.6310729460491453E-3</v>
      </c>
      <c r="E54" s="215">
        <f t="shared" si="10"/>
        <v>5.6680386513818992E-3</v>
      </c>
      <c r="F54" s="52">
        <f t="shared" si="11"/>
        <v>-1.6995231854557542E-2</v>
      </c>
      <c r="H54" s="19">
        <v>205.00199999999998</v>
      </c>
      <c r="I54" s="140">
        <v>211.92899999999997</v>
      </c>
      <c r="J54" s="247">
        <f t="shared" si="12"/>
        <v>5.341470493522826E-3</v>
      </c>
      <c r="K54" s="215">
        <f t="shared" si="13"/>
        <v>5.6082574643988555E-3</v>
      </c>
      <c r="L54" s="52">
        <f t="shared" si="14"/>
        <v>3.3789914244739039E-2</v>
      </c>
      <c r="N54" s="40">
        <f t="shared" ref="N54" si="19">(H54/B54)*10</f>
        <v>2.8581267601706495</v>
      </c>
      <c r="O54" s="143">
        <f t="shared" ref="O54" si="20">(I54/C54)*10</f>
        <v>3.0057866594806186</v>
      </c>
      <c r="P54" s="52">
        <f t="shared" ref="P54" si="21">(O54-N54)/N54</f>
        <v>5.1663173714923981E-2</v>
      </c>
    </row>
    <row r="55" spans="1:16" ht="20.100000000000001" customHeight="1" x14ac:dyDescent="0.25">
      <c r="A55" s="38" t="s">
        <v>193</v>
      </c>
      <c r="B55" s="19">
        <v>346.41999999999996</v>
      </c>
      <c r="C55" s="140">
        <v>764.69</v>
      </c>
      <c r="D55" s="247">
        <f t="shared" si="9"/>
        <v>2.7196780664896203E-3</v>
      </c>
      <c r="E55" s="215">
        <f t="shared" si="10"/>
        <v>6.1473222181134147E-3</v>
      </c>
      <c r="F55" s="52">
        <f t="shared" si="11"/>
        <v>1.2074071935800477</v>
      </c>
      <c r="H55" s="19">
        <v>155.75899999999999</v>
      </c>
      <c r="I55" s="140">
        <v>176.94299999999996</v>
      </c>
      <c r="J55" s="247">
        <f t="shared" si="12"/>
        <v>4.0584096867377966E-3</v>
      </c>
      <c r="K55" s="215">
        <f t="shared" si="13"/>
        <v>4.6824261923716273E-3</v>
      </c>
      <c r="L55" s="52">
        <f t="shared" si="14"/>
        <v>0.13600498205561137</v>
      </c>
      <c r="N55" s="40">
        <f t="shared" si="8"/>
        <v>4.4962473298308412</v>
      </c>
      <c r="O55" s="143">
        <f t="shared" si="8"/>
        <v>2.3139180582981331</v>
      </c>
      <c r="P55" s="52">
        <f t="shared" si="15"/>
        <v>-0.48536682069373888</v>
      </c>
    </row>
    <row r="56" spans="1:16" ht="20.100000000000001" customHeight="1" x14ac:dyDescent="0.25">
      <c r="A56" s="38" t="s">
        <v>192</v>
      </c>
      <c r="B56" s="19">
        <v>305.70000000000005</v>
      </c>
      <c r="C56" s="140">
        <v>203.69</v>
      </c>
      <c r="D56" s="247">
        <f t="shared" si="9"/>
        <v>2.3999930284795252E-3</v>
      </c>
      <c r="E56" s="215">
        <f t="shared" si="10"/>
        <v>1.6374583983150312E-3</v>
      </c>
      <c r="F56" s="52">
        <f t="shared" si="11"/>
        <v>-0.33369316323192683</v>
      </c>
      <c r="H56" s="19">
        <v>178.51400000000001</v>
      </c>
      <c r="I56" s="140">
        <v>100.45700000000002</v>
      </c>
      <c r="J56" s="247">
        <f t="shared" si="12"/>
        <v>4.6513071271535589E-3</v>
      </c>
      <c r="K56" s="215">
        <f t="shared" si="13"/>
        <v>2.6583842706808226E-3</v>
      </c>
      <c r="L56" s="52">
        <f t="shared" si="14"/>
        <v>-0.43725982275899922</v>
      </c>
      <c r="N56" s="40">
        <f t="shared" ref="N56" si="22">(H56/B56)*10</f>
        <v>5.8395158652273462</v>
      </c>
      <c r="O56" s="143">
        <f t="shared" ref="O56" si="23">(I56/C56)*10</f>
        <v>4.9318572340321083</v>
      </c>
      <c r="P56" s="52">
        <f t="shared" ref="P56" si="24">(O56-N56)/N56</f>
        <v>-0.15543388392864665</v>
      </c>
    </row>
    <row r="57" spans="1:16" ht="20.100000000000001" customHeight="1" x14ac:dyDescent="0.25">
      <c r="A57" s="38" t="s">
        <v>194</v>
      </c>
      <c r="B57" s="19">
        <v>413.36000000000007</v>
      </c>
      <c r="C57" s="140">
        <v>227.97</v>
      </c>
      <c r="D57" s="247">
        <f t="shared" si="9"/>
        <v>3.245211377992465E-3</v>
      </c>
      <c r="E57" s="215">
        <f t="shared" si="10"/>
        <v>1.83264466131807E-3</v>
      </c>
      <c r="F57" s="52">
        <f t="shared" si="11"/>
        <v>-0.44849525837042781</v>
      </c>
      <c r="H57" s="19">
        <v>165.136</v>
      </c>
      <c r="I57" s="140">
        <v>83.105000000000004</v>
      </c>
      <c r="J57" s="247">
        <f t="shared" si="12"/>
        <v>4.3027339802459751E-3</v>
      </c>
      <c r="K57" s="215">
        <f t="shared" si="13"/>
        <v>2.1991999045853422E-3</v>
      </c>
      <c r="L57" s="52">
        <f t="shared" si="14"/>
        <v>-0.49674813487065206</v>
      </c>
      <c r="N57" s="40">
        <f t="shared" ref="N57" si="25">(H57/B57)*10</f>
        <v>3.9949680665763494</v>
      </c>
      <c r="O57" s="143">
        <f t="shared" ref="O57" si="26">(I57/C57)*10</f>
        <v>3.6454358029565297</v>
      </c>
      <c r="P57" s="52">
        <f t="shared" ref="P57" si="27">(O57-N57)/N57</f>
        <v>-8.7493130807267158E-2</v>
      </c>
    </row>
    <row r="58" spans="1:16" ht="20.100000000000001" customHeight="1" x14ac:dyDescent="0.25">
      <c r="A58" s="38" t="s">
        <v>195</v>
      </c>
      <c r="B58" s="19">
        <v>362.96</v>
      </c>
      <c r="C58" s="140">
        <v>125.98</v>
      </c>
      <c r="D58" s="247">
        <f t="shared" si="9"/>
        <v>2.8495304861528565E-3</v>
      </c>
      <c r="E58" s="215">
        <f t="shared" si="10"/>
        <v>1.0127498110841359E-3</v>
      </c>
      <c r="F58" s="52">
        <f t="shared" si="11"/>
        <v>-0.65290941150539994</v>
      </c>
      <c r="H58" s="19">
        <v>53.785999999999994</v>
      </c>
      <c r="I58" s="140">
        <v>33.198</v>
      </c>
      <c r="J58" s="247">
        <f t="shared" si="12"/>
        <v>1.4014318492727813E-3</v>
      </c>
      <c r="K58" s="215">
        <f t="shared" si="13"/>
        <v>8.7851559391642121E-4</v>
      </c>
      <c r="L58" s="52">
        <f t="shared" si="14"/>
        <v>-0.38277618711188777</v>
      </c>
      <c r="N58" s="40">
        <f t="shared" ref="N58" si="28">(H58/B58)*10</f>
        <v>1.4818712805818823</v>
      </c>
      <c r="O58" s="143">
        <f t="shared" ref="O58" si="29">(I58/C58)*10</f>
        <v>2.6351801873313225</v>
      </c>
      <c r="P58" s="52">
        <f t="shared" ref="P58" si="30">(O58-N58)/N58</f>
        <v>0.77827873571891715</v>
      </c>
    </row>
    <row r="59" spans="1:16" ht="20.100000000000001" customHeight="1" x14ac:dyDescent="0.25">
      <c r="A59" s="38" t="s">
        <v>196</v>
      </c>
      <c r="B59" s="19">
        <v>124.66</v>
      </c>
      <c r="C59" s="140">
        <v>54.779999999999994</v>
      </c>
      <c r="D59" s="247">
        <f t="shared" si="9"/>
        <v>9.7868214239534685E-4</v>
      </c>
      <c r="E59" s="215">
        <f t="shared" si="10"/>
        <v>4.4037493769795964E-4</v>
      </c>
      <c r="F59" s="52">
        <f t="shared" si="11"/>
        <v>-0.56056473608214341</v>
      </c>
      <c r="H59" s="19">
        <v>46.692000000000014</v>
      </c>
      <c r="I59" s="140">
        <v>32.237000000000002</v>
      </c>
      <c r="J59" s="247">
        <f t="shared" si="12"/>
        <v>1.2165927175518672E-3</v>
      </c>
      <c r="K59" s="215">
        <f t="shared" si="13"/>
        <v>8.5308474007722373E-4</v>
      </c>
      <c r="L59" s="52">
        <f t="shared" si="14"/>
        <v>-0.30958194123190286</v>
      </c>
      <c r="N59" s="40">
        <f t="shared" ref="N59" si="31">(H59/B59)*10</f>
        <v>3.7455478902615127</v>
      </c>
      <c r="O59" s="143">
        <f t="shared" ref="O59" si="32">(I59/C59)*10</f>
        <v>5.884811975173422</v>
      </c>
      <c r="P59" s="52">
        <f t="shared" ref="P59" si="33">(O59-N59)/N59</f>
        <v>0.57114850686438479</v>
      </c>
    </row>
    <row r="60" spans="1:16" ht="20.100000000000001" customHeight="1" x14ac:dyDescent="0.25">
      <c r="A60" s="38" t="s">
        <v>212</v>
      </c>
      <c r="B60" s="19">
        <v>43.22</v>
      </c>
      <c r="C60" s="140">
        <v>34.379999999999995</v>
      </c>
      <c r="D60" s="247">
        <f t="shared" si="9"/>
        <v>3.3931206637515557E-4</v>
      </c>
      <c r="E60" s="215">
        <f t="shared" si="10"/>
        <v>2.763798897052912E-4</v>
      </c>
      <c r="F60" s="52">
        <f t="shared" si="11"/>
        <v>-0.20453493752892188</v>
      </c>
      <c r="H60" s="19">
        <v>18.152999999999999</v>
      </c>
      <c r="I60" s="140">
        <v>11.945</v>
      </c>
      <c r="J60" s="247">
        <f t="shared" si="12"/>
        <v>4.729891116619343E-4</v>
      </c>
      <c r="K60" s="215">
        <f t="shared" si="13"/>
        <v>3.1609942675256495E-4</v>
      </c>
      <c r="L60" s="52">
        <f t="shared" si="14"/>
        <v>-0.34198204153583422</v>
      </c>
      <c r="N60" s="40">
        <f t="shared" si="8"/>
        <v>4.2001388246182323</v>
      </c>
      <c r="O60" s="143">
        <f t="shared" si="8"/>
        <v>3.4744037230948233</v>
      </c>
      <c r="P60" s="52">
        <f t="shared" si="15"/>
        <v>-0.17278836053457686</v>
      </c>
    </row>
    <row r="61" spans="1:16" ht="20.100000000000001" customHeight="1" thickBot="1" x14ac:dyDescent="0.3">
      <c r="A61" s="8" t="s">
        <v>17</v>
      </c>
      <c r="B61" s="19">
        <f>B62-SUM(B39:B60)</f>
        <v>44.070000000006985</v>
      </c>
      <c r="C61" s="140">
        <f>C62-SUM(C39:C60)</f>
        <v>60.979999999981374</v>
      </c>
      <c r="D61" s="247">
        <f t="shared" si="9"/>
        <v>3.4598525601933078E-4</v>
      </c>
      <c r="E61" s="215">
        <f t="shared" si="10"/>
        <v>4.9021656993087585E-4</v>
      </c>
      <c r="F61" s="52">
        <f t="shared" si="11"/>
        <v>0.38370773768939659</v>
      </c>
      <c r="H61" s="19">
        <f>H62-SUM(H39:H60)</f>
        <v>44.173999999999069</v>
      </c>
      <c r="I61" s="140">
        <f>I62-SUM(I39:I60)</f>
        <v>28.410000000010768</v>
      </c>
      <c r="J61" s="247">
        <f t="shared" si="12"/>
        <v>1.1509844663997052E-3</v>
      </c>
      <c r="K61" s="215">
        <f t="shared" si="13"/>
        <v>7.5181119414347215E-4</v>
      </c>
      <c r="L61" s="52">
        <f t="shared" si="14"/>
        <v>-0.35686150224087998</v>
      </c>
      <c r="N61" s="40">
        <f t="shared" si="8"/>
        <v>10.023598820057199</v>
      </c>
      <c r="O61" s="143">
        <f t="shared" si="8"/>
        <v>4.6589045588749496</v>
      </c>
      <c r="P61" s="52">
        <f t="shared" si="15"/>
        <v>-0.53520640216042048</v>
      </c>
    </row>
    <row r="62" spans="1:16" s="1" customFormat="1" ht="26.25" customHeight="1" thickBot="1" x14ac:dyDescent="0.3">
      <c r="A62" s="12" t="s">
        <v>18</v>
      </c>
      <c r="B62" s="17">
        <v>127375.37</v>
      </c>
      <c r="C62" s="145">
        <v>124394</v>
      </c>
      <c r="D62" s="253">
        <f>SUM(D39:D61)</f>
        <v>1</v>
      </c>
      <c r="E62" s="254">
        <f>SUM(E39:E61)</f>
        <v>0.99999999999999978</v>
      </c>
      <c r="F62" s="57">
        <f t="shared" si="11"/>
        <v>-2.3406173422695419E-2</v>
      </c>
      <c r="H62" s="17">
        <v>38379.319000000003</v>
      </c>
      <c r="I62" s="145">
        <v>37788.742999999995</v>
      </c>
      <c r="J62" s="253">
        <f t="shared" si="12"/>
        <v>1</v>
      </c>
      <c r="K62" s="254">
        <f t="shared" si="13"/>
        <v>1</v>
      </c>
      <c r="L62" s="57">
        <f t="shared" si="14"/>
        <v>-1.5387870743616064E-2</v>
      </c>
      <c r="N62" s="37">
        <f t="shared" si="8"/>
        <v>3.0130879305787301</v>
      </c>
      <c r="O62" s="150">
        <f t="shared" si="8"/>
        <v>3.0378268244449087</v>
      </c>
      <c r="P62" s="57">
        <f t="shared" si="15"/>
        <v>8.2104785642372231E-3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4"/>
      <c r="D65" s="348" t="s">
        <v>104</v>
      </c>
      <c r="E65" s="344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4"/>
      <c r="P65" s="130" t="s">
        <v>0</v>
      </c>
    </row>
    <row r="66" spans="1:16" x14ac:dyDescent="0.25">
      <c r="A66" s="361"/>
      <c r="B66" s="351" t="str">
        <f>B37</f>
        <v>set</v>
      </c>
      <c r="C66" s="353"/>
      <c r="D66" s="351" t="str">
        <f>B66</f>
        <v>set</v>
      </c>
      <c r="E66" s="353"/>
      <c r="F66" s="131" t="str">
        <f>F5</f>
        <v>2022 /2021</v>
      </c>
      <c r="H66" s="354" t="str">
        <f>B66</f>
        <v>set</v>
      </c>
      <c r="I66" s="353"/>
      <c r="J66" s="351" t="str">
        <f>B66</f>
        <v>set</v>
      </c>
      <c r="K66" s="352"/>
      <c r="L66" s="131" t="str">
        <f>F66</f>
        <v>2022 /2021</v>
      </c>
      <c r="N66" s="354" t="str">
        <f>B66</f>
        <v>set</v>
      </c>
      <c r="O66" s="352"/>
      <c r="P66" s="131" t="str">
        <f>L66</f>
        <v>2022 /2021</v>
      </c>
    </row>
    <row r="67" spans="1:16" ht="19.5" customHeight="1" thickBot="1" x14ac:dyDescent="0.3">
      <c r="A67" s="362"/>
      <c r="B67" s="99">
        <f>B6</f>
        <v>2021</v>
      </c>
      <c r="C67" s="134">
        <f>C6</f>
        <v>2022</v>
      </c>
      <c r="D67" s="99">
        <f>B67</f>
        <v>2021</v>
      </c>
      <c r="E67" s="134">
        <f>C67</f>
        <v>2022</v>
      </c>
      <c r="F67" s="132" t="str">
        <f>F38</f>
        <v>HL</v>
      </c>
      <c r="H67" s="25">
        <f>B67</f>
        <v>2021</v>
      </c>
      <c r="I67" s="134">
        <f>C67</f>
        <v>2022</v>
      </c>
      <c r="J67" s="99">
        <f>B67</f>
        <v>2021</v>
      </c>
      <c r="K67" s="134">
        <f>C67</f>
        <v>2022</v>
      </c>
      <c r="L67" s="260">
        <f>L38</f>
        <v>1000</v>
      </c>
      <c r="N67" s="25">
        <f>B67</f>
        <v>2021</v>
      </c>
      <c r="O67" s="134">
        <f>C67</f>
        <v>2022</v>
      </c>
      <c r="P67" s="132"/>
    </row>
    <row r="68" spans="1:16" ht="20.100000000000001" customHeight="1" x14ac:dyDescent="0.25">
      <c r="A68" s="38" t="s">
        <v>165</v>
      </c>
      <c r="B68" s="39">
        <v>29113.11</v>
      </c>
      <c r="C68" s="147">
        <v>24067.46999999999</v>
      </c>
      <c r="D68" s="247">
        <f>B68/$B$96</f>
        <v>0.19030824616052777</v>
      </c>
      <c r="E68" s="246">
        <f>C68/$C$96</f>
        <v>0.13048560712275822</v>
      </c>
      <c r="F68" s="52">
        <f>(C68-B68)/B68</f>
        <v>-0.17331161116074545</v>
      </c>
      <c r="H68" s="19">
        <v>11983.191000000001</v>
      </c>
      <c r="I68" s="147">
        <v>10167.220999999998</v>
      </c>
      <c r="J68" s="245">
        <f>H68/$H$96</f>
        <v>0.23713124877780312</v>
      </c>
      <c r="K68" s="246">
        <f>I68/$I$96</f>
        <v>0.18694238319016501</v>
      </c>
      <c r="L68" s="52">
        <f t="shared" ref="L68:L70" si="34">(I68-H68)/H68</f>
        <v>-0.1515431073409414</v>
      </c>
      <c r="N68" s="40">
        <f t="shared" ref="N68:O83" si="35">(H68/B68)*10</f>
        <v>4.1160806935432177</v>
      </c>
      <c r="O68" s="143">
        <f t="shared" si="35"/>
        <v>4.2244660531414402</v>
      </c>
      <c r="P68" s="52">
        <f t="shared" ref="P68:P69" si="36">(O68-N68)/N68</f>
        <v>2.6332175598074065E-2</v>
      </c>
    </row>
    <row r="69" spans="1:16" ht="20.100000000000001" customHeight="1" x14ac:dyDescent="0.25">
      <c r="A69" s="38" t="s">
        <v>163</v>
      </c>
      <c r="B69" s="19">
        <v>22492.829999999998</v>
      </c>
      <c r="C69" s="140">
        <v>21534.030000000002</v>
      </c>
      <c r="D69" s="247">
        <f t="shared" ref="D69:D95" si="37">B69/$B$96</f>
        <v>0.14703242039366127</v>
      </c>
      <c r="E69" s="215">
        <f t="shared" ref="E69:E95" si="38">C69/$C$96</f>
        <v>0.11675016021001337</v>
      </c>
      <c r="F69" s="52">
        <f>(C69-B69)/B69</f>
        <v>-4.2626917110919156E-2</v>
      </c>
      <c r="H69" s="19">
        <v>11030.105000000001</v>
      </c>
      <c r="I69" s="140">
        <v>9540.8729999999996</v>
      </c>
      <c r="J69" s="214">
        <f t="shared" ref="J69:J95" si="39">H69/$H$96</f>
        <v>0.2182709574436634</v>
      </c>
      <c r="K69" s="215">
        <f t="shared" ref="K69:K95" si="40">I69/$I$96</f>
        <v>0.17542586478003178</v>
      </c>
      <c r="L69" s="52">
        <f t="shared" si="34"/>
        <v>-0.13501521517700887</v>
      </c>
      <c r="N69" s="40">
        <f t="shared" si="35"/>
        <v>4.9038315765512843</v>
      </c>
      <c r="O69" s="143">
        <f t="shared" si="35"/>
        <v>4.4306026322058614</v>
      </c>
      <c r="P69" s="52">
        <f t="shared" si="36"/>
        <v>-9.6501875514703239E-2</v>
      </c>
    </row>
    <row r="70" spans="1:16" ht="20.100000000000001" customHeight="1" x14ac:dyDescent="0.25">
      <c r="A70" s="38" t="s">
        <v>166</v>
      </c>
      <c r="B70" s="19">
        <v>26019.350000000002</v>
      </c>
      <c r="C70" s="140">
        <v>26016.800000000003</v>
      </c>
      <c r="D70" s="247">
        <f t="shared" si="37"/>
        <v>0.17008477846361755</v>
      </c>
      <c r="E70" s="215">
        <f t="shared" si="38"/>
        <v>0.14105420899626664</v>
      </c>
      <c r="F70" s="52">
        <f>(C70-B70)/B70</f>
        <v>-9.8003985495382175E-5</v>
      </c>
      <c r="H70" s="19">
        <v>7932.3859999999995</v>
      </c>
      <c r="I70" s="140">
        <v>7422.8830000000007</v>
      </c>
      <c r="J70" s="214">
        <f t="shared" si="39"/>
        <v>0.15697126065732928</v>
      </c>
      <c r="K70" s="215">
        <f t="shared" si="40"/>
        <v>0.13648286372075144</v>
      </c>
      <c r="L70" s="52">
        <f t="shared" si="34"/>
        <v>-6.4230737132559973E-2</v>
      </c>
      <c r="N70" s="40">
        <f t="shared" ref="N70" si="41">(H70/B70)*10</f>
        <v>3.0486487940705667</v>
      </c>
      <c r="O70" s="143">
        <f t="shared" ref="O70" si="42">(I70/C70)*10</f>
        <v>2.8531114510623907</v>
      </c>
      <c r="P70" s="52">
        <f t="shared" ref="P70" si="43">(O70-N70)/N70</f>
        <v>-6.4139019026554972E-2</v>
      </c>
    </row>
    <row r="71" spans="1:16" ht="20.100000000000001" customHeight="1" x14ac:dyDescent="0.25">
      <c r="A71" s="38" t="s">
        <v>167</v>
      </c>
      <c r="B71" s="19">
        <v>11960.25</v>
      </c>
      <c r="C71" s="140">
        <v>15303.009999999998</v>
      </c>
      <c r="D71" s="247">
        <f t="shared" si="37"/>
        <v>7.8182447740603886E-2</v>
      </c>
      <c r="E71" s="215">
        <f t="shared" si="38"/>
        <v>8.2967696673378666E-2</v>
      </c>
      <c r="F71" s="52">
        <f t="shared" ref="F71:F96" si="44">(C71-B71)/B71</f>
        <v>0.27948914111327089</v>
      </c>
      <c r="H71" s="19">
        <v>5300.5460000000003</v>
      </c>
      <c r="I71" s="140">
        <v>7144.9580000000005</v>
      </c>
      <c r="J71" s="214">
        <f t="shared" si="39"/>
        <v>0.10489068330665757</v>
      </c>
      <c r="K71" s="215">
        <f t="shared" si="40"/>
        <v>0.13137271987238552</v>
      </c>
      <c r="L71" s="52">
        <f t="shared" ref="L71:L96" si="45">(I71-H71)/H71</f>
        <v>0.34796641704458375</v>
      </c>
      <c r="N71" s="40">
        <f t="shared" ref="N71" si="46">(H71/B71)*10</f>
        <v>4.4318020108275329</v>
      </c>
      <c r="O71" s="143">
        <f t="shared" si="35"/>
        <v>4.6689886499453381</v>
      </c>
      <c r="P71" s="52">
        <f t="shared" ref="P71:P96" si="47">(O71-N71)/N71</f>
        <v>5.3519231801945122E-2</v>
      </c>
    </row>
    <row r="72" spans="1:16" ht="20.100000000000001" customHeight="1" x14ac:dyDescent="0.25">
      <c r="A72" s="38" t="s">
        <v>171</v>
      </c>
      <c r="B72" s="19">
        <v>15300.249999999998</v>
      </c>
      <c r="C72" s="140">
        <v>34084.140000000007</v>
      </c>
      <c r="D72" s="247">
        <f t="shared" si="37"/>
        <v>0.10001555118356008</v>
      </c>
      <c r="E72" s="215">
        <f t="shared" si="38"/>
        <v>0.18479257276137004</v>
      </c>
      <c r="F72" s="52">
        <f t="shared" si="44"/>
        <v>1.2276851685429981</v>
      </c>
      <c r="H72" s="19">
        <v>1879.9259999999995</v>
      </c>
      <c r="I72" s="140">
        <v>4881.2750000000015</v>
      </c>
      <c r="J72" s="214">
        <f t="shared" si="39"/>
        <v>3.7201209593493101E-2</v>
      </c>
      <c r="K72" s="215">
        <f t="shared" si="40"/>
        <v>8.9750894714157703E-2</v>
      </c>
      <c r="L72" s="52">
        <f t="shared" si="45"/>
        <v>1.5965250759870351</v>
      </c>
      <c r="N72" s="40">
        <f t="shared" si="35"/>
        <v>1.2286897272920374</v>
      </c>
      <c r="O72" s="143">
        <f t="shared" si="35"/>
        <v>1.4321250294125072</v>
      </c>
      <c r="P72" s="52">
        <f t="shared" si="47"/>
        <v>0.16557093105094128</v>
      </c>
    </row>
    <row r="73" spans="1:16" ht="20.100000000000001" customHeight="1" x14ac:dyDescent="0.25">
      <c r="A73" s="38" t="s">
        <v>172</v>
      </c>
      <c r="B73" s="19">
        <v>8555.65</v>
      </c>
      <c r="C73" s="140">
        <v>9846.1099999999988</v>
      </c>
      <c r="D73" s="247">
        <f t="shared" si="37"/>
        <v>5.5927063314888698E-2</v>
      </c>
      <c r="E73" s="215">
        <f t="shared" si="38"/>
        <v>5.3382247537753703E-2</v>
      </c>
      <c r="F73" s="52">
        <f t="shared" si="44"/>
        <v>0.1508313219919</v>
      </c>
      <c r="H73" s="19">
        <v>2721.6059999999998</v>
      </c>
      <c r="I73" s="140">
        <v>3125.3850000000002</v>
      </c>
      <c r="J73" s="214">
        <f t="shared" si="39"/>
        <v>5.3856925877352829E-2</v>
      </c>
      <c r="K73" s="215">
        <f t="shared" si="40"/>
        <v>5.7465744109112413E-2</v>
      </c>
      <c r="L73" s="52">
        <f t="shared" si="45"/>
        <v>0.14836056357900462</v>
      </c>
      <c r="N73" s="40">
        <f t="shared" si="35"/>
        <v>3.181062806449539</v>
      </c>
      <c r="O73" s="143">
        <f t="shared" si="35"/>
        <v>3.1742332758825578</v>
      </c>
      <c r="P73" s="52">
        <f t="shared" si="47"/>
        <v>-2.1469335824286402E-3</v>
      </c>
    </row>
    <row r="74" spans="1:16" ht="20.100000000000001" customHeight="1" x14ac:dyDescent="0.25">
      <c r="A74" s="38" t="s">
        <v>177</v>
      </c>
      <c r="B74" s="19">
        <v>5608.0299999999988</v>
      </c>
      <c r="C74" s="140">
        <v>3422.3000000000011</v>
      </c>
      <c r="D74" s="247">
        <f t="shared" si="37"/>
        <v>3.6658891946467563E-2</v>
      </c>
      <c r="E74" s="215">
        <f t="shared" si="38"/>
        <v>1.855454242827417E-2</v>
      </c>
      <c r="F74" s="52">
        <f t="shared" si="44"/>
        <v>-0.38975005483208869</v>
      </c>
      <c r="H74" s="19">
        <v>1605.127</v>
      </c>
      <c r="I74" s="140">
        <v>1300.7239999999999</v>
      </c>
      <c r="J74" s="214">
        <f t="shared" si="39"/>
        <v>3.1763306614821442E-2</v>
      </c>
      <c r="K74" s="215">
        <f t="shared" si="40"/>
        <v>2.3916116747402679E-2</v>
      </c>
      <c r="L74" s="52">
        <f t="shared" si="45"/>
        <v>-0.18964418391815727</v>
      </c>
      <c r="N74" s="40">
        <f t="shared" si="35"/>
        <v>2.8621940324855615</v>
      </c>
      <c r="O74" s="143">
        <f t="shared" si="35"/>
        <v>3.8007305028781802</v>
      </c>
      <c r="P74" s="52">
        <f t="shared" si="47"/>
        <v>0.32790805226352282</v>
      </c>
    </row>
    <row r="75" spans="1:16" ht="20.100000000000001" customHeight="1" x14ac:dyDescent="0.25">
      <c r="A75" s="38" t="s">
        <v>183</v>
      </c>
      <c r="B75" s="19">
        <v>1972.4899999999998</v>
      </c>
      <c r="C75" s="140">
        <v>16033.300000000001</v>
      </c>
      <c r="D75" s="247">
        <f t="shared" si="37"/>
        <v>1.2893885691675653E-2</v>
      </c>
      <c r="E75" s="215">
        <f t="shared" si="38"/>
        <v>8.6927079775369828E-2</v>
      </c>
      <c r="F75" s="52">
        <f t="shared" si="44"/>
        <v>7.1284569250034231</v>
      </c>
      <c r="H75" s="19">
        <v>160.16999999999993</v>
      </c>
      <c r="I75" s="140">
        <v>1152.759</v>
      </c>
      <c r="J75" s="214">
        <f t="shared" si="39"/>
        <v>3.1695490889480696E-3</v>
      </c>
      <c r="K75" s="215">
        <f t="shared" si="40"/>
        <v>2.1195517900507079E-2</v>
      </c>
      <c r="L75" s="52">
        <f t="shared" si="45"/>
        <v>6.1970968346132267</v>
      </c>
      <c r="N75" s="40">
        <f t="shared" si="35"/>
        <v>0.81201932582674663</v>
      </c>
      <c r="O75" s="143">
        <f t="shared" si="35"/>
        <v>0.71897800203326823</v>
      </c>
      <c r="P75" s="52">
        <f t="shared" si="47"/>
        <v>-0.11458018403533637</v>
      </c>
    </row>
    <row r="76" spans="1:16" ht="20.100000000000001" customHeight="1" x14ac:dyDescent="0.25">
      <c r="A76" s="38" t="s">
        <v>179</v>
      </c>
      <c r="B76" s="19">
        <v>226.55000000000007</v>
      </c>
      <c r="C76" s="140">
        <v>441.34000000000003</v>
      </c>
      <c r="D76" s="247">
        <f t="shared" si="37"/>
        <v>1.4809250254496197E-3</v>
      </c>
      <c r="E76" s="215">
        <f t="shared" si="38"/>
        <v>2.3927948325086989E-3</v>
      </c>
      <c r="F76" s="52">
        <f t="shared" si="44"/>
        <v>0.94809092915471149</v>
      </c>
      <c r="H76" s="19">
        <v>507.73099999999988</v>
      </c>
      <c r="I76" s="140">
        <v>1049.6630000000002</v>
      </c>
      <c r="J76" s="214">
        <f t="shared" si="39"/>
        <v>1.004731428158015E-2</v>
      </c>
      <c r="K76" s="215">
        <f t="shared" si="40"/>
        <v>1.9299915165268685E-2</v>
      </c>
      <c r="L76" s="52">
        <f t="shared" si="45"/>
        <v>1.0673604723761214</v>
      </c>
      <c r="N76" s="40">
        <f t="shared" si="35"/>
        <v>22.411432354888532</v>
      </c>
      <c r="O76" s="143">
        <f t="shared" si="35"/>
        <v>23.783545565776958</v>
      </c>
      <c r="P76" s="52">
        <f t="shared" si="47"/>
        <v>6.1223807080279316E-2</v>
      </c>
    </row>
    <row r="77" spans="1:16" ht="20.100000000000001" customHeight="1" x14ac:dyDescent="0.25">
      <c r="A77" s="38" t="s">
        <v>185</v>
      </c>
      <c r="B77" s="19">
        <v>3629.3500000000008</v>
      </c>
      <c r="C77" s="140">
        <v>4309.57</v>
      </c>
      <c r="D77" s="247">
        <f t="shared" si="37"/>
        <v>2.3724543107991953E-2</v>
      </c>
      <c r="E77" s="215">
        <f t="shared" si="38"/>
        <v>2.3365017506535805E-2</v>
      </c>
      <c r="F77" s="52">
        <f t="shared" si="44"/>
        <v>0.18742199016352756</v>
      </c>
      <c r="H77" s="19">
        <v>831.08</v>
      </c>
      <c r="I77" s="140">
        <v>1036.58</v>
      </c>
      <c r="J77" s="214">
        <f t="shared" si="39"/>
        <v>1.6445956526459155E-2</v>
      </c>
      <c r="K77" s="215">
        <f t="shared" si="40"/>
        <v>1.9059361015882438E-2</v>
      </c>
      <c r="L77" s="52">
        <f t="shared" si="45"/>
        <v>0.24726861433315669</v>
      </c>
      <c r="N77" s="40">
        <f t="shared" si="35"/>
        <v>2.2898866188160412</v>
      </c>
      <c r="O77" s="143">
        <f t="shared" si="35"/>
        <v>2.4052979763642313</v>
      </c>
      <c r="P77" s="52">
        <f t="shared" si="47"/>
        <v>5.0400468127920754E-2</v>
      </c>
    </row>
    <row r="78" spans="1:16" ht="20.100000000000001" customHeight="1" x14ac:dyDescent="0.25">
      <c r="A78" s="38" t="s">
        <v>184</v>
      </c>
      <c r="B78" s="19">
        <v>2220.98</v>
      </c>
      <c r="C78" s="140">
        <v>2441.9600000000005</v>
      </c>
      <c r="D78" s="247">
        <f t="shared" si="37"/>
        <v>1.4518229366687686E-2</v>
      </c>
      <c r="E78" s="215">
        <f t="shared" si="38"/>
        <v>1.3239473578630858E-2</v>
      </c>
      <c r="F78" s="52">
        <f t="shared" si="44"/>
        <v>9.9496618609803092E-2</v>
      </c>
      <c r="H78" s="19">
        <v>815.21100000000024</v>
      </c>
      <c r="I78" s="140">
        <v>734.99699999999996</v>
      </c>
      <c r="J78" s="214">
        <f t="shared" si="39"/>
        <v>1.6131930338705417E-2</v>
      </c>
      <c r="K78" s="215">
        <f t="shared" si="40"/>
        <v>1.3514222895088218E-2</v>
      </c>
      <c r="L78" s="52">
        <f t="shared" si="45"/>
        <v>-9.8396611429433928E-2</v>
      </c>
      <c r="N78" s="40">
        <f t="shared" si="35"/>
        <v>3.6705013102324209</v>
      </c>
      <c r="O78" s="143">
        <f t="shared" si="35"/>
        <v>3.0098650264541589</v>
      </c>
      <c r="P78" s="52">
        <f t="shared" si="47"/>
        <v>-0.17998530117305139</v>
      </c>
    </row>
    <row r="79" spans="1:16" ht="20.100000000000001" customHeight="1" x14ac:dyDescent="0.25">
      <c r="A79" s="38" t="s">
        <v>199</v>
      </c>
      <c r="B79" s="19">
        <v>1484.41</v>
      </c>
      <c r="C79" s="140">
        <v>1446.3999999999999</v>
      </c>
      <c r="D79" s="247">
        <f t="shared" si="37"/>
        <v>9.7033763717840182E-3</v>
      </c>
      <c r="E79" s="215">
        <f t="shared" si="38"/>
        <v>7.8418870841994413E-3</v>
      </c>
      <c r="F79" s="52">
        <f t="shared" si="44"/>
        <v>-2.560613307644129E-2</v>
      </c>
      <c r="H79" s="19">
        <v>442.88899999999995</v>
      </c>
      <c r="I79" s="140">
        <v>716.60700000000008</v>
      </c>
      <c r="J79" s="214">
        <f t="shared" si="39"/>
        <v>8.7641782259794097E-3</v>
      </c>
      <c r="K79" s="215">
        <f t="shared" si="40"/>
        <v>1.3176090142110084E-2</v>
      </c>
      <c r="L79" s="52">
        <f t="shared" si="45"/>
        <v>0.61802844505056609</v>
      </c>
      <c r="N79" s="40">
        <f t="shared" si="35"/>
        <v>2.9836029129418415</v>
      </c>
      <c r="O79" s="143">
        <f t="shared" si="35"/>
        <v>4.954417865044249</v>
      </c>
      <c r="P79" s="52">
        <f t="shared" si="47"/>
        <v>0.66054867541310247</v>
      </c>
    </row>
    <row r="80" spans="1:16" ht="20.100000000000001" customHeight="1" x14ac:dyDescent="0.25">
      <c r="A80" s="38" t="s">
        <v>198</v>
      </c>
      <c r="B80" s="19">
        <v>1647.6899999999998</v>
      </c>
      <c r="C80" s="140">
        <v>1805.9900000000002</v>
      </c>
      <c r="D80" s="247">
        <f t="shared" si="37"/>
        <v>1.0770714434707935E-2</v>
      </c>
      <c r="E80" s="215">
        <f t="shared" si="38"/>
        <v>9.7914613213449624E-3</v>
      </c>
      <c r="F80" s="52">
        <f t="shared" si="44"/>
        <v>9.6073897395748245E-2</v>
      </c>
      <c r="H80" s="19">
        <v>414.96299999999997</v>
      </c>
      <c r="I80" s="140">
        <v>656.87599999999986</v>
      </c>
      <c r="J80" s="214">
        <f t="shared" si="39"/>
        <v>8.2115602085106962E-3</v>
      </c>
      <c r="K80" s="215">
        <f t="shared" si="40"/>
        <v>1.2077829812140685E-2</v>
      </c>
      <c r="L80" s="52">
        <f t="shared" si="45"/>
        <v>0.58297486763880135</v>
      </c>
      <c r="N80" s="40">
        <f t="shared" si="35"/>
        <v>2.518453107077181</v>
      </c>
      <c r="O80" s="143">
        <f t="shared" si="35"/>
        <v>3.6372072935066075</v>
      </c>
      <c r="P80" s="52">
        <f t="shared" si="47"/>
        <v>0.44422275852013354</v>
      </c>
    </row>
    <row r="81" spans="1:16" ht="20.100000000000001" customHeight="1" x14ac:dyDescent="0.25">
      <c r="A81" s="38" t="s">
        <v>200</v>
      </c>
      <c r="B81" s="19">
        <v>2133.2400000000007</v>
      </c>
      <c r="C81" s="140">
        <v>2387.0000000000005</v>
      </c>
      <c r="D81" s="247">
        <f t="shared" si="37"/>
        <v>1.3944685505584404E-2</v>
      </c>
      <c r="E81" s="215">
        <f t="shared" si="38"/>
        <v>1.2941499218738987E-2</v>
      </c>
      <c r="F81" s="52">
        <f t="shared" si="44"/>
        <v>0.11895520429018755</v>
      </c>
      <c r="H81" s="19">
        <v>458.18599999999998</v>
      </c>
      <c r="I81" s="140">
        <v>622.25099999999998</v>
      </c>
      <c r="J81" s="214">
        <f t="shared" si="39"/>
        <v>9.0668853022960651E-3</v>
      </c>
      <c r="K81" s="215">
        <f t="shared" si="40"/>
        <v>1.1441187801707407E-2</v>
      </c>
      <c r="L81" s="52">
        <f>(I81-H81)/H81</f>
        <v>0.3580751048700746</v>
      </c>
      <c r="N81" s="40">
        <f t="shared" si="35"/>
        <v>2.1478408430368821</v>
      </c>
      <c r="O81" s="143">
        <f t="shared" si="35"/>
        <v>2.6068328445747797</v>
      </c>
      <c r="P81" s="52">
        <f>(O81-N81)/N81</f>
        <v>0.21369926129578493</v>
      </c>
    </row>
    <row r="82" spans="1:16" ht="20.100000000000001" customHeight="1" x14ac:dyDescent="0.25">
      <c r="A82" s="38" t="s">
        <v>182</v>
      </c>
      <c r="B82" s="19">
        <v>2180.66</v>
      </c>
      <c r="C82" s="140">
        <v>1486.71</v>
      </c>
      <c r="D82" s="247">
        <f t="shared" si="37"/>
        <v>1.4254663279615831E-2</v>
      </c>
      <c r="E82" s="215">
        <f t="shared" si="38"/>
        <v>8.0604341447387678E-3</v>
      </c>
      <c r="F82" s="52">
        <f>(C82-B82)/B82</f>
        <v>-0.31822934340979331</v>
      </c>
      <c r="H82" s="19">
        <v>698.47899999999993</v>
      </c>
      <c r="I82" s="140">
        <v>594.38700000000006</v>
      </c>
      <c r="J82" s="214">
        <f t="shared" si="39"/>
        <v>1.3821960904659796E-2</v>
      </c>
      <c r="K82" s="215">
        <f t="shared" si="40"/>
        <v>1.0928858762611007E-2</v>
      </c>
      <c r="L82" s="52">
        <f>(I82-H82)/H82</f>
        <v>-0.14902667080900053</v>
      </c>
      <c r="N82" s="40">
        <f t="shared" si="35"/>
        <v>3.2030623756110534</v>
      </c>
      <c r="O82" s="143">
        <f t="shared" si="35"/>
        <v>3.9980023003813789</v>
      </c>
      <c r="P82" s="52">
        <f>(O82-N82)/N82</f>
        <v>0.24818121895571063</v>
      </c>
    </row>
    <row r="83" spans="1:16" ht="20.100000000000001" customHeight="1" x14ac:dyDescent="0.25">
      <c r="A83" s="38" t="s">
        <v>204</v>
      </c>
      <c r="B83" s="19">
        <v>199.63</v>
      </c>
      <c r="C83" s="140">
        <v>1298.7899999999997</v>
      </c>
      <c r="D83" s="247">
        <f t="shared" si="37"/>
        <v>1.3049528264423196E-3</v>
      </c>
      <c r="E83" s="215">
        <f t="shared" si="38"/>
        <v>7.0415960495626324E-3</v>
      </c>
      <c r="F83" s="52">
        <f>(C83-B83)/B83</f>
        <v>5.5059860742373381</v>
      </c>
      <c r="H83" s="19">
        <v>69.016999999999996</v>
      </c>
      <c r="I83" s="140">
        <v>518.55200000000013</v>
      </c>
      <c r="J83" s="214">
        <f t="shared" si="39"/>
        <v>1.3657536958976649E-3</v>
      </c>
      <c r="K83" s="215">
        <f t="shared" si="40"/>
        <v>9.534497842431721E-3</v>
      </c>
      <c r="L83" s="52">
        <f>(I83-H83)/H83</f>
        <v>6.5133952504455452</v>
      </c>
      <c r="N83" s="40">
        <f t="shared" si="35"/>
        <v>3.4572459049241093</v>
      </c>
      <c r="O83" s="143">
        <f t="shared" si="35"/>
        <v>3.9925777069426176</v>
      </c>
      <c r="P83" s="52">
        <f>(O83-N83)/N83</f>
        <v>0.15484342645573529</v>
      </c>
    </row>
    <row r="84" spans="1:16" ht="20.100000000000001" customHeight="1" x14ac:dyDescent="0.25">
      <c r="A84" s="38" t="s">
        <v>187</v>
      </c>
      <c r="B84" s="19">
        <v>404.39</v>
      </c>
      <c r="C84" s="140">
        <v>406.92000000000007</v>
      </c>
      <c r="D84" s="247">
        <f t="shared" si="37"/>
        <v>2.6434397309272632E-3</v>
      </c>
      <c r="E84" s="215">
        <f t="shared" si="38"/>
        <v>2.2061813414701588E-3</v>
      </c>
      <c r="F84" s="52">
        <f>(C84-B84)/B84</f>
        <v>6.2563367046665017E-3</v>
      </c>
      <c r="H84" s="19">
        <v>220.63700000000003</v>
      </c>
      <c r="I84" s="140">
        <v>364.53099999999995</v>
      </c>
      <c r="J84" s="214">
        <f t="shared" si="39"/>
        <v>4.3661097729801816E-3</v>
      </c>
      <c r="K84" s="215">
        <f t="shared" si="40"/>
        <v>6.7025486990687074E-3</v>
      </c>
      <c r="L84" s="52">
        <f>(I84-H84)/H84</f>
        <v>0.65217529244868222</v>
      </c>
      <c r="N84" s="40">
        <f t="shared" ref="N84:N85" si="48">(H84/B84)*10</f>
        <v>5.4560449071440944</v>
      </c>
      <c r="O84" s="143">
        <f t="shared" ref="O84:O85" si="49">(I84/C84)*10</f>
        <v>8.9582964710508186</v>
      </c>
      <c r="P84" s="52">
        <f t="shared" ref="P84:P85" si="50">(O84-N84)/N84</f>
        <v>0.64190299447882271</v>
      </c>
    </row>
    <row r="85" spans="1:16" ht="20.100000000000001" customHeight="1" x14ac:dyDescent="0.25">
      <c r="A85" s="38" t="s">
        <v>201</v>
      </c>
      <c r="B85" s="19">
        <v>2722.36</v>
      </c>
      <c r="C85" s="140">
        <v>3784.1299999999997</v>
      </c>
      <c r="D85" s="247">
        <f t="shared" si="37"/>
        <v>1.7795678888912054E-2</v>
      </c>
      <c r="E85" s="215">
        <f t="shared" si="38"/>
        <v>2.0516261180815565E-2</v>
      </c>
      <c r="F85" s="52">
        <f t="shared" si="44"/>
        <v>0.39001821948603399</v>
      </c>
      <c r="H85" s="19">
        <v>278.44700000000012</v>
      </c>
      <c r="I85" s="140">
        <v>356.75100000000003</v>
      </c>
      <c r="J85" s="214">
        <f t="shared" si="39"/>
        <v>5.5100919970676402E-3</v>
      </c>
      <c r="K85" s="215">
        <f t="shared" si="40"/>
        <v>6.5594996061829067E-3</v>
      </c>
      <c r="L85" s="52">
        <f t="shared" si="45"/>
        <v>0.28121689226315916</v>
      </c>
      <c r="N85" s="40">
        <f t="shared" si="48"/>
        <v>1.0228147636609417</v>
      </c>
      <c r="O85" s="143">
        <f t="shared" si="49"/>
        <v>0.94275566642795061</v>
      </c>
      <c r="P85" s="52">
        <f t="shared" si="50"/>
        <v>-7.8273310160714801E-2</v>
      </c>
    </row>
    <row r="86" spans="1:16" ht="20.100000000000001" customHeight="1" x14ac:dyDescent="0.25">
      <c r="A86" s="38" t="s">
        <v>202</v>
      </c>
      <c r="B86" s="19">
        <v>0.09</v>
      </c>
      <c r="C86" s="140">
        <v>434.06</v>
      </c>
      <c r="D86" s="247">
        <f t="shared" si="37"/>
        <v>5.8831715864253244E-7</v>
      </c>
      <c r="E86" s="215">
        <f t="shared" si="38"/>
        <v>2.3533251574720756E-3</v>
      </c>
      <c r="F86" s="52">
        <f t="shared" si="44"/>
        <v>4821.8888888888896</v>
      </c>
      <c r="H86" s="19">
        <v>2.8000000000000004E-2</v>
      </c>
      <c r="I86" s="140">
        <v>308.30099999999993</v>
      </c>
      <c r="J86" s="214">
        <f t="shared" si="39"/>
        <v>5.5408237803924584E-7</v>
      </c>
      <c r="K86" s="215">
        <f t="shared" si="40"/>
        <v>5.6686604608979247E-3</v>
      </c>
      <c r="L86" s="52">
        <f t="shared" si="45"/>
        <v>11009.749999999995</v>
      </c>
      <c r="N86" s="40">
        <f t="shared" ref="N86:O96" si="51">(H86/B86)*10</f>
        <v>3.1111111111111116</v>
      </c>
      <c r="O86" s="143">
        <f t="shared" si="51"/>
        <v>7.1027277334930634</v>
      </c>
      <c r="P86" s="52">
        <f t="shared" si="47"/>
        <v>1.28301962862277</v>
      </c>
    </row>
    <row r="87" spans="1:16" ht="20.100000000000001" customHeight="1" x14ac:dyDescent="0.25">
      <c r="A87" s="38" t="s">
        <v>211</v>
      </c>
      <c r="B87" s="19">
        <v>279.74</v>
      </c>
      <c r="C87" s="140">
        <v>417.28</v>
      </c>
      <c r="D87" s="247">
        <f t="shared" si="37"/>
        <v>1.8286204662073561E-3</v>
      </c>
      <c r="E87" s="215">
        <f t="shared" si="38"/>
        <v>2.2623497251761221E-3</v>
      </c>
      <c r="F87" s="52">
        <f t="shared" si="44"/>
        <v>0.49167083720597682</v>
      </c>
      <c r="H87" s="19">
        <v>143.39799999999997</v>
      </c>
      <c r="I87" s="140">
        <v>204.928</v>
      </c>
      <c r="J87" s="214">
        <f t="shared" si="39"/>
        <v>2.8376537445025623E-3</v>
      </c>
      <c r="K87" s="215">
        <f t="shared" si="40"/>
        <v>3.7679645895760646E-3</v>
      </c>
      <c r="L87" s="52">
        <f t="shared" si="45"/>
        <v>0.42908548236377109</v>
      </c>
      <c r="N87" s="40">
        <f t="shared" ref="N87:N91" si="52">(H87/B87)*10</f>
        <v>5.1261171087438315</v>
      </c>
      <c r="O87" s="143">
        <f t="shared" ref="O87:O91" si="53">(I87/C87)*10</f>
        <v>4.9110429447852768</v>
      </c>
      <c r="P87" s="52">
        <f t="shared" ref="P87:P91" si="54">(O87-N87)/N87</f>
        <v>-4.1956545158067841E-2</v>
      </c>
    </row>
    <row r="88" spans="1:16" ht="20.100000000000001" customHeight="1" x14ac:dyDescent="0.25">
      <c r="A88" s="38" t="s">
        <v>205</v>
      </c>
      <c r="B88" s="19">
        <v>673.62</v>
      </c>
      <c r="C88" s="140">
        <v>608.01</v>
      </c>
      <c r="D88" s="247">
        <f t="shared" si="37"/>
        <v>4.4033578267198082E-3</v>
      </c>
      <c r="E88" s="215">
        <f t="shared" si="38"/>
        <v>3.2964226811836995E-3</v>
      </c>
      <c r="F88" s="52">
        <f t="shared" si="44"/>
        <v>-9.7399127104302152E-2</v>
      </c>
      <c r="H88" s="19">
        <v>167.929</v>
      </c>
      <c r="I88" s="140">
        <v>201.86799999999999</v>
      </c>
      <c r="J88" s="214">
        <f t="shared" si="39"/>
        <v>3.3230892736340178E-3</v>
      </c>
      <c r="K88" s="215">
        <f t="shared" si="40"/>
        <v>3.711701064610697E-3</v>
      </c>
      <c r="L88" s="52">
        <f t="shared" ref="L88:L89" si="55">(I88-H88)/H88</f>
        <v>0.20210326983427515</v>
      </c>
      <c r="N88" s="40">
        <f t="shared" ref="N88:N89" si="56">(H88/B88)*10</f>
        <v>2.4929337014934236</v>
      </c>
      <c r="O88" s="143">
        <f t="shared" ref="O88:O89" si="57">(I88/C88)*10</f>
        <v>3.3201427608098548</v>
      </c>
      <c r="P88" s="52">
        <f t="shared" ref="P88:P89" si="58">(O88-N88)/N88</f>
        <v>0.33182152370152529</v>
      </c>
    </row>
    <row r="89" spans="1:16" ht="20.100000000000001" customHeight="1" x14ac:dyDescent="0.25">
      <c r="A89" s="38" t="s">
        <v>208</v>
      </c>
      <c r="B89" s="19">
        <v>702.75</v>
      </c>
      <c r="C89" s="140">
        <v>723.98</v>
      </c>
      <c r="D89" s="247">
        <f t="shared" si="37"/>
        <v>4.5937764804004407E-3</v>
      </c>
      <c r="E89" s="215">
        <f t="shared" si="38"/>
        <v>3.9251724358536451E-3</v>
      </c>
      <c r="F89" s="52">
        <f t="shared" si="44"/>
        <v>3.0209889718961248E-2</v>
      </c>
      <c r="H89" s="19">
        <v>216</v>
      </c>
      <c r="I89" s="140">
        <v>170.71200000000002</v>
      </c>
      <c r="J89" s="214">
        <f t="shared" si="39"/>
        <v>4.2743497734456098E-3</v>
      </c>
      <c r="K89" s="215">
        <f t="shared" si="40"/>
        <v>3.1388427692443646E-3</v>
      </c>
      <c r="L89" s="52">
        <f t="shared" si="55"/>
        <v>-0.20966666666666658</v>
      </c>
      <c r="N89" s="40">
        <f t="shared" si="56"/>
        <v>3.0736392742796159</v>
      </c>
      <c r="O89" s="143">
        <f t="shared" si="57"/>
        <v>2.3579656896599355</v>
      </c>
      <c r="P89" s="52">
        <f t="shared" si="58"/>
        <v>-0.23284241277383352</v>
      </c>
    </row>
    <row r="90" spans="1:16" ht="20.100000000000001" customHeight="1" x14ac:dyDescent="0.25">
      <c r="A90" s="38" t="s">
        <v>207</v>
      </c>
      <c r="B90" s="19">
        <v>3863.3599999999988</v>
      </c>
      <c r="C90" s="140">
        <v>4996.0100000000029</v>
      </c>
      <c r="D90" s="247">
        <f t="shared" si="37"/>
        <v>2.5254233089035707E-2</v>
      </c>
      <c r="E90" s="215">
        <f t="shared" si="38"/>
        <v>2.7086660876335232E-2</v>
      </c>
      <c r="F90" s="52">
        <f t="shared" si="44"/>
        <v>0.29317744139816238</v>
      </c>
      <c r="H90" s="19">
        <v>213.63600000000002</v>
      </c>
      <c r="I90" s="140">
        <v>157.00199999999998</v>
      </c>
      <c r="J90" s="214">
        <f t="shared" si="39"/>
        <v>4.2275693898140114E-3</v>
      </c>
      <c r="K90" s="215">
        <f t="shared" si="40"/>
        <v>2.8867601132720818E-3</v>
      </c>
      <c r="L90" s="52">
        <f t="shared" si="45"/>
        <v>-0.26509577037577953</v>
      </c>
      <c r="N90" s="40">
        <f t="shared" si="52"/>
        <v>0.55297978961318672</v>
      </c>
      <c r="O90" s="143">
        <f t="shared" si="53"/>
        <v>0.31425477531069773</v>
      </c>
      <c r="P90" s="52">
        <f t="shared" si="54"/>
        <v>-0.43170658093938447</v>
      </c>
    </row>
    <row r="91" spans="1:16" ht="20.100000000000001" customHeight="1" x14ac:dyDescent="0.25">
      <c r="A91" s="38" t="s">
        <v>213</v>
      </c>
      <c r="B91" s="19"/>
      <c r="C91" s="140">
        <v>208.8</v>
      </c>
      <c r="D91" s="247">
        <f t="shared" si="37"/>
        <v>0</v>
      </c>
      <c r="E91" s="215">
        <f t="shared" si="38"/>
        <v>1.1320423279734815E-3</v>
      </c>
      <c r="F91" s="52"/>
      <c r="H91" s="19"/>
      <c r="I91" s="140">
        <v>155.559</v>
      </c>
      <c r="J91" s="214">
        <f t="shared" si="39"/>
        <v>0</v>
      </c>
      <c r="K91" s="215">
        <f t="shared" si="40"/>
        <v>2.8602280000286102E-3</v>
      </c>
      <c r="L91" s="52"/>
      <c r="N91" s="40" t="e">
        <f t="shared" si="52"/>
        <v>#DIV/0!</v>
      </c>
      <c r="O91" s="143">
        <f t="shared" si="53"/>
        <v>7.4501436781609183</v>
      </c>
      <c r="P91" s="52"/>
    </row>
    <row r="92" spans="1:16" ht="20.100000000000001" customHeight="1" x14ac:dyDescent="0.25">
      <c r="A92" s="38" t="s">
        <v>203</v>
      </c>
      <c r="B92" s="19">
        <v>914.73</v>
      </c>
      <c r="C92" s="140">
        <v>628.21999999999991</v>
      </c>
      <c r="D92" s="247">
        <f t="shared" si="37"/>
        <v>5.9794594947231525E-3</v>
      </c>
      <c r="E92" s="215">
        <f t="shared" si="38"/>
        <v>3.4059944026795996E-3</v>
      </c>
      <c r="F92" s="52">
        <f t="shared" si="44"/>
        <v>-0.31321810807560713</v>
      </c>
      <c r="H92" s="19">
        <v>253.22</v>
      </c>
      <c r="I92" s="140">
        <v>135.42500000000001</v>
      </c>
      <c r="J92" s="214">
        <f t="shared" si="39"/>
        <v>5.0108835631106361E-3</v>
      </c>
      <c r="K92" s="215">
        <f t="shared" si="40"/>
        <v>2.4900287151747862E-3</v>
      </c>
      <c r="L92" s="52">
        <f t="shared" si="45"/>
        <v>-0.46518837374614952</v>
      </c>
      <c r="N92" s="40">
        <f t="shared" ref="N92" si="59">(H92/B92)*10</f>
        <v>2.7682485542181845</v>
      </c>
      <c r="O92" s="143">
        <f t="shared" ref="O92" si="60">(I92/C92)*10</f>
        <v>2.155693865206457</v>
      </c>
      <c r="P92" s="52">
        <f t="shared" ref="P92" si="61">(O92-N92)/N92</f>
        <v>-0.221278789463588</v>
      </c>
    </row>
    <row r="93" spans="1:16" ht="20.100000000000001" customHeight="1" x14ac:dyDescent="0.25">
      <c r="A93" s="38" t="s">
        <v>210</v>
      </c>
      <c r="B93" s="19">
        <v>3.7</v>
      </c>
      <c r="C93" s="140">
        <v>2.61</v>
      </c>
      <c r="D93" s="247">
        <f t="shared" si="37"/>
        <v>2.4186372077526337E-5</v>
      </c>
      <c r="E93" s="215">
        <f t="shared" si="38"/>
        <v>1.4150529099668517E-5</v>
      </c>
      <c r="F93" s="52">
        <f t="shared" si="44"/>
        <v>-0.29459459459459464</v>
      </c>
      <c r="H93" s="19">
        <v>116.989</v>
      </c>
      <c r="I93" s="140">
        <v>106.786</v>
      </c>
      <c r="J93" s="214">
        <f t="shared" si="39"/>
        <v>2.3150551187297616E-3</v>
      </c>
      <c r="K93" s="215">
        <f t="shared" si="40"/>
        <v>1.9634499271083974E-3</v>
      </c>
      <c r="L93" s="52">
        <f t="shared" si="45"/>
        <v>-8.7213327748762726E-2</v>
      </c>
      <c r="N93" s="40">
        <f t="shared" ref="N93:N94" si="62">(H93/B93)*10</f>
        <v>316.1864864864865</v>
      </c>
      <c r="O93" s="143">
        <f t="shared" ref="O93:O94" si="63">(I93/C93)*10</f>
        <v>409.14176245210734</v>
      </c>
      <c r="P93" s="52">
        <f t="shared" ref="P93:P94" si="64">(O93-N93)/N93</f>
        <v>0.2939887690917925</v>
      </c>
    </row>
    <row r="94" spans="1:16" ht="20.100000000000001" customHeight="1" x14ac:dyDescent="0.25">
      <c r="A94" s="38" t="s">
        <v>214</v>
      </c>
      <c r="B94" s="19">
        <v>185.74</v>
      </c>
      <c r="C94" s="140">
        <v>290.34000000000003</v>
      </c>
      <c r="D94" s="247">
        <f t="shared" si="37"/>
        <v>1.214155878291822E-3</v>
      </c>
      <c r="E94" s="215">
        <f t="shared" si="38"/>
        <v>1.574124375018298E-3</v>
      </c>
      <c r="F94" s="52">
        <f t="shared" si="44"/>
        <v>0.56315279422849152</v>
      </c>
      <c r="H94" s="19">
        <v>71.675000000000011</v>
      </c>
      <c r="I94" s="140">
        <v>101.85199999999999</v>
      </c>
      <c r="J94" s="214">
        <f t="shared" si="39"/>
        <v>1.4183519444986765E-3</v>
      </c>
      <c r="K94" s="215">
        <f t="shared" si="40"/>
        <v>1.8727295897949586E-3</v>
      </c>
      <c r="L94" s="52">
        <f t="shared" si="45"/>
        <v>0.42102546215556291</v>
      </c>
      <c r="N94" s="40">
        <f t="shared" si="62"/>
        <v>3.8588887692473355</v>
      </c>
      <c r="O94" s="143">
        <f t="shared" si="63"/>
        <v>3.5080250740511114</v>
      </c>
      <c r="P94" s="52">
        <f t="shared" si="64"/>
        <v>-9.0923505749210529E-2</v>
      </c>
    </row>
    <row r="95" spans="1:16" ht="20.100000000000001" customHeight="1" thickBot="1" x14ac:dyDescent="0.3">
      <c r="A95" s="8" t="s">
        <v>17</v>
      </c>
      <c r="B95" s="19">
        <f>B96-SUM(B68:B94)</f>
        <v>8483.7600000000384</v>
      </c>
      <c r="C95" s="140">
        <f>C96-SUM(C68:C94)</f>
        <v>6020.1200000000536</v>
      </c>
      <c r="D95" s="247">
        <f t="shared" si="37"/>
        <v>5.5457128642279932E-2</v>
      </c>
      <c r="E95" s="215">
        <f t="shared" si="38"/>
        <v>3.2639035725477855E-2</v>
      </c>
      <c r="F95" s="52">
        <f t="shared" si="44"/>
        <v>-0.29039482493611013</v>
      </c>
      <c r="H95" s="19">
        <f>H96-SUM(H68:H94)</f>
        <v>2001.4299999999857</v>
      </c>
      <c r="I95" s="140">
        <f>I96-SUM(I68:I94)</f>
        <v>1457.2169999999824</v>
      </c>
      <c r="J95" s="214">
        <f t="shared" si="39"/>
        <v>3.9605610495681419E-2</v>
      </c>
      <c r="K95" s="215">
        <f t="shared" si="40"/>
        <v>2.6793517993286411E-2</v>
      </c>
      <c r="L95" s="52">
        <f t="shared" si="45"/>
        <v>-0.27191208286075819</v>
      </c>
      <c r="N95" s="40">
        <f t="shared" si="51"/>
        <v>2.3591308570727798</v>
      </c>
      <c r="O95" s="143">
        <f t="shared" si="51"/>
        <v>2.42057799512297</v>
      </c>
      <c r="P95" s="52">
        <f t="shared" si="47"/>
        <v>2.6046515336768595E-2</v>
      </c>
    </row>
    <row r="96" spans="1:16" s="1" customFormat="1" ht="26.25" customHeight="1" thickBot="1" x14ac:dyDescent="0.3">
      <c r="A96" s="12" t="s">
        <v>18</v>
      </c>
      <c r="B96" s="17">
        <v>152978.71000000005</v>
      </c>
      <c r="C96" s="145">
        <v>184445.40000000002</v>
      </c>
      <c r="D96" s="243">
        <f>SUM(D68:D95)</f>
        <v>1</v>
      </c>
      <c r="E96" s="244">
        <f>SUM(E68:E95)</f>
        <v>1.0000000000000002</v>
      </c>
      <c r="F96" s="57">
        <f t="shared" si="44"/>
        <v>0.20569326280761527</v>
      </c>
      <c r="H96" s="17">
        <v>50534.002</v>
      </c>
      <c r="I96" s="145">
        <v>54386.922999999995</v>
      </c>
      <c r="J96" s="271">
        <f>SUM(J68:J95)</f>
        <v>0.99999999999999956</v>
      </c>
      <c r="K96" s="243">
        <f>SUM(K68:K95)</f>
        <v>0.99999999999999989</v>
      </c>
      <c r="L96" s="57">
        <f t="shared" si="45"/>
        <v>7.6244129645619496E-2</v>
      </c>
      <c r="N96" s="37">
        <f t="shared" si="51"/>
        <v>3.3033356079417837</v>
      </c>
      <c r="O96" s="150">
        <f t="shared" si="51"/>
        <v>2.9486733201261721</v>
      </c>
      <c r="P96" s="57">
        <f t="shared" si="47"/>
        <v>-0.10736489715514912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P39:P62 P68:P96</xm:sqref>
        </x14:conditionalFormatting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F39:F62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L39:L62 L68:L96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137</v>
      </c>
      <c r="B1" s="4"/>
    </row>
    <row r="3" spans="1:19" ht="15.75" thickBot="1" x14ac:dyDescent="0.3"/>
    <row r="4" spans="1:19" x14ac:dyDescent="0.25">
      <c r="A4" s="331" t="s">
        <v>16</v>
      </c>
      <c r="B4" s="345"/>
      <c r="C4" s="345"/>
      <c r="D4" s="345"/>
      <c r="E4" s="348" t="s">
        <v>1</v>
      </c>
      <c r="F4" s="349"/>
      <c r="G4" s="344" t="s">
        <v>104</v>
      </c>
      <c r="H4" s="344"/>
      <c r="I4" s="130" t="s">
        <v>0</v>
      </c>
      <c r="K4" s="350" t="s">
        <v>19</v>
      </c>
      <c r="L4" s="349"/>
      <c r="M4" s="344" t="s">
        <v>104</v>
      </c>
      <c r="N4" s="344"/>
      <c r="O4" s="130" t="s">
        <v>0</v>
      </c>
      <c r="Q4" s="356" t="s">
        <v>22</v>
      </c>
      <c r="R4" s="344"/>
      <c r="S4" s="130" t="s">
        <v>0</v>
      </c>
    </row>
    <row r="5" spans="1:19" x14ac:dyDescent="0.25">
      <c r="A5" s="346"/>
      <c r="B5" s="347"/>
      <c r="C5" s="347"/>
      <c r="D5" s="347"/>
      <c r="E5" s="351" t="s">
        <v>157</v>
      </c>
      <c r="F5" s="352"/>
      <c r="G5" s="353" t="str">
        <f>E5</f>
        <v>jan-set</v>
      </c>
      <c r="H5" s="353"/>
      <c r="I5" s="131" t="s">
        <v>138</v>
      </c>
      <c r="K5" s="354" t="str">
        <f>E5</f>
        <v>jan-set</v>
      </c>
      <c r="L5" s="352"/>
      <c r="M5" s="340" t="str">
        <f>E5</f>
        <v>jan-set</v>
      </c>
      <c r="N5" s="341"/>
      <c r="O5" s="131" t="str">
        <f>I5</f>
        <v>2022/2021</v>
      </c>
      <c r="Q5" s="354" t="str">
        <f>E5</f>
        <v>jan-set</v>
      </c>
      <c r="R5" s="352"/>
      <c r="S5" s="131" t="str">
        <f>O5</f>
        <v>2022/2021</v>
      </c>
    </row>
    <row r="6" spans="1:19" ht="15.75" thickBot="1" x14ac:dyDescent="0.3">
      <c r="A6" s="332"/>
      <c r="B6" s="357"/>
      <c r="C6" s="357"/>
      <c r="D6" s="357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746148.12000000174</v>
      </c>
      <c r="F7" s="145">
        <v>762126.63</v>
      </c>
      <c r="G7" s="243">
        <f>E7/E15</f>
        <v>0.38750718154693564</v>
      </c>
      <c r="H7" s="244">
        <f>F7/F15</f>
        <v>0.39090824133085655</v>
      </c>
      <c r="I7" s="164">
        <f t="shared" ref="I7:I18" si="0">(F7-E7)/E7</f>
        <v>2.1414662279117216E-2</v>
      </c>
      <c r="J7" s="1"/>
      <c r="K7" s="17">
        <v>155322.98099999994</v>
      </c>
      <c r="L7" s="145">
        <v>154749.86799999987</v>
      </c>
      <c r="M7" s="243">
        <f>K7/K15</f>
        <v>0.37212450304201994</v>
      </c>
      <c r="N7" s="244">
        <f>L7/L15</f>
        <v>0.35921047072837242</v>
      </c>
      <c r="O7" s="164">
        <f t="shared" ref="O7:O18" si="1">(L7-K7)/K7</f>
        <v>-3.6898145806258413E-3</v>
      </c>
      <c r="P7" s="1"/>
      <c r="Q7" s="187">
        <f t="shared" ref="Q7:Q18" si="2">(K7/E7)*10</f>
        <v>2.0816641741320687</v>
      </c>
      <c r="R7" s="188">
        <f t="shared" ref="R7:R18" si="3">(L7/F7)*10</f>
        <v>2.0305007318796862</v>
      </c>
      <c r="S7" s="55">
        <f>(R7-Q7)/Q7</f>
        <v>-2.4578144202205287E-2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538523.59000000171</v>
      </c>
      <c r="F8" s="181">
        <v>513456.63000000012</v>
      </c>
      <c r="G8" s="245">
        <f>E8/E7</f>
        <v>0.72173818517427946</v>
      </c>
      <c r="H8" s="246">
        <f>F8/F7</f>
        <v>0.67371563961752667</v>
      </c>
      <c r="I8" s="206">
        <f t="shared" si="0"/>
        <v>-4.6547561639781673E-2</v>
      </c>
      <c r="K8" s="180">
        <v>132626.14399999994</v>
      </c>
      <c r="L8" s="181">
        <v>127009.42599999989</v>
      </c>
      <c r="M8" s="250">
        <f>K8/K7</f>
        <v>0.85387328485538139</v>
      </c>
      <c r="N8" s="246">
        <f>L8/L7</f>
        <v>0.820740124960882</v>
      </c>
      <c r="O8" s="207">
        <f t="shared" si="1"/>
        <v>-4.2350006044057607E-2</v>
      </c>
      <c r="Q8" s="189">
        <f t="shared" si="2"/>
        <v>2.4627731535400246</v>
      </c>
      <c r="R8" s="190">
        <f t="shared" si="3"/>
        <v>2.473615463880559</v>
      </c>
      <c r="S8" s="182">
        <f t="shared" ref="S8:S18" si="4">(R8-Q8)/Q8</f>
        <v>4.4024803197767167E-3</v>
      </c>
    </row>
    <row r="9" spans="1:19" ht="24" customHeight="1" x14ac:dyDescent="0.25">
      <c r="A9" s="8"/>
      <c r="B9" t="s">
        <v>37</v>
      </c>
      <c r="E9" s="19">
        <v>140979.6</v>
      </c>
      <c r="F9" s="140">
        <v>159508.50999999992</v>
      </c>
      <c r="G9" s="247">
        <f>E9/E7</f>
        <v>0.18894318195159385</v>
      </c>
      <c r="H9" s="215">
        <f>F9/F7</f>
        <v>0.20929397257775906</v>
      </c>
      <c r="I9" s="182">
        <f t="shared" si="0"/>
        <v>0.13142972458426549</v>
      </c>
      <c r="K9" s="19">
        <v>18522.677000000003</v>
      </c>
      <c r="L9" s="140">
        <v>22016.824999999997</v>
      </c>
      <c r="M9" s="247">
        <f>K9/K7</f>
        <v>0.11925264941959883</v>
      </c>
      <c r="N9" s="215">
        <f>L9/L7</f>
        <v>0.14227362701207613</v>
      </c>
      <c r="O9" s="182">
        <f t="shared" si="1"/>
        <v>0.18864163101262268</v>
      </c>
      <c r="Q9" s="189">
        <f t="shared" si="2"/>
        <v>1.3138551251386725</v>
      </c>
      <c r="R9" s="190">
        <f t="shared" si="3"/>
        <v>1.3802915593657046</v>
      </c>
      <c r="S9" s="182">
        <f t="shared" si="4"/>
        <v>5.0566027376892052E-2</v>
      </c>
    </row>
    <row r="10" spans="1:19" ht="24" customHeight="1" thickBot="1" x14ac:dyDescent="0.3">
      <c r="A10" s="8"/>
      <c r="B10" t="s">
        <v>36</v>
      </c>
      <c r="E10" s="19">
        <v>66644.930000000037</v>
      </c>
      <c r="F10" s="140">
        <v>89161.489999999947</v>
      </c>
      <c r="G10" s="247">
        <f>E10/E7</f>
        <v>8.9318632874126766E-2</v>
      </c>
      <c r="H10" s="215">
        <f>F10/F7</f>
        <v>0.11699038780471421</v>
      </c>
      <c r="I10" s="186">
        <f t="shared" si="0"/>
        <v>0.33785855878308968</v>
      </c>
      <c r="K10" s="19">
        <v>4174.1600000000008</v>
      </c>
      <c r="L10" s="140">
        <v>5723.617000000002</v>
      </c>
      <c r="M10" s="247">
        <f>K10/K7</f>
        <v>2.6874065725019804E-2</v>
      </c>
      <c r="N10" s="215">
        <f>L10/L7</f>
        <v>3.6986248027041979E-2</v>
      </c>
      <c r="O10" s="209">
        <f t="shared" si="1"/>
        <v>0.37120211012515114</v>
      </c>
      <c r="Q10" s="189">
        <f t="shared" si="2"/>
        <v>0.62632821431427688</v>
      </c>
      <c r="R10" s="190">
        <f t="shared" si="3"/>
        <v>0.64193824037709613</v>
      </c>
      <c r="S10" s="182">
        <f t="shared" si="4"/>
        <v>2.492307660115484E-2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1179359.7300000035</v>
      </c>
      <c r="F11" s="145">
        <v>1187503.8700000036</v>
      </c>
      <c r="G11" s="243">
        <f>E11/E15</f>
        <v>0.61249281845306436</v>
      </c>
      <c r="H11" s="244">
        <f>F11/F15</f>
        <v>0.60909175866914333</v>
      </c>
      <c r="I11" s="164">
        <f t="shared" si="0"/>
        <v>6.9055605281690483E-3</v>
      </c>
      <c r="J11" s="1"/>
      <c r="K11" s="17">
        <v>262072.21799999985</v>
      </c>
      <c r="L11" s="145">
        <v>276055.69199999957</v>
      </c>
      <c r="M11" s="243">
        <f>K11/K15</f>
        <v>0.62787549695798006</v>
      </c>
      <c r="N11" s="244">
        <f>L11/L15</f>
        <v>0.64078952927162769</v>
      </c>
      <c r="O11" s="164">
        <f t="shared" si="1"/>
        <v>5.3357330688137777E-2</v>
      </c>
      <c r="Q11" s="191">
        <f t="shared" si="2"/>
        <v>2.2221567460167484</v>
      </c>
      <c r="R11" s="192">
        <f t="shared" si="3"/>
        <v>2.3246719355954499</v>
      </c>
      <c r="S11" s="57">
        <f t="shared" si="4"/>
        <v>4.6133194592353426E-2</v>
      </c>
    </row>
    <row r="12" spans="1:19" s="3" customFormat="1" ht="24" customHeight="1" x14ac:dyDescent="0.25">
      <c r="A12" s="46"/>
      <c r="B12" s="3" t="s">
        <v>33</v>
      </c>
      <c r="E12" s="31">
        <v>921355.60000000347</v>
      </c>
      <c r="F12" s="141">
        <v>880248.16000000376</v>
      </c>
      <c r="G12" s="247">
        <f>E12/E11</f>
        <v>0.7812337292540934</v>
      </c>
      <c r="H12" s="215">
        <f>F12/F11</f>
        <v>0.7412591926963582</v>
      </c>
      <c r="I12" s="206">
        <f t="shared" si="0"/>
        <v>-4.461625891241075E-2</v>
      </c>
      <c r="K12" s="31">
        <v>236904.09599999984</v>
      </c>
      <c r="L12" s="141">
        <v>243500.65199999957</v>
      </c>
      <c r="M12" s="247">
        <f>K12/K11</f>
        <v>0.90396493687095048</v>
      </c>
      <c r="N12" s="215">
        <f>L12/L11</f>
        <v>0.88207075259292222</v>
      </c>
      <c r="O12" s="206">
        <f t="shared" si="1"/>
        <v>2.7844837262753469E-2</v>
      </c>
      <c r="Q12" s="189">
        <f t="shared" si="2"/>
        <v>2.571255832167286</v>
      </c>
      <c r="R12" s="190">
        <f t="shared" si="3"/>
        <v>2.7662727747138778</v>
      </c>
      <c r="S12" s="182">
        <f t="shared" si="4"/>
        <v>7.5845017095095474E-2</v>
      </c>
    </row>
    <row r="13" spans="1:19" ht="24" customHeight="1" x14ac:dyDescent="0.25">
      <c r="A13" s="8"/>
      <c r="B13" s="3" t="s">
        <v>37</v>
      </c>
      <c r="D13" s="3"/>
      <c r="E13" s="19">
        <v>117820.23000000001</v>
      </c>
      <c r="F13" s="140">
        <v>111379.27999999997</v>
      </c>
      <c r="G13" s="247">
        <f>E13/E11</f>
        <v>9.9901859460641132E-2</v>
      </c>
      <c r="H13" s="215">
        <f>F13/F11</f>
        <v>9.3792772229028293E-2</v>
      </c>
      <c r="I13" s="182">
        <f t="shared" si="0"/>
        <v>-5.4667606742917069E-2</v>
      </c>
      <c r="K13" s="19">
        <v>13354.827999999996</v>
      </c>
      <c r="L13" s="140">
        <v>12855.027000000002</v>
      </c>
      <c r="M13" s="247">
        <f>K13/K11</f>
        <v>5.095857966905902E-2</v>
      </c>
      <c r="N13" s="215">
        <f>L13/L11</f>
        <v>4.6566788414563902E-2</v>
      </c>
      <c r="O13" s="182">
        <f t="shared" si="1"/>
        <v>-3.7424742572498441E-2</v>
      </c>
      <c r="Q13" s="189">
        <f t="shared" si="2"/>
        <v>1.1334919308848739</v>
      </c>
      <c r="R13" s="190">
        <f t="shared" si="3"/>
        <v>1.1541668252838415</v>
      </c>
      <c r="S13" s="182">
        <f t="shared" si="4"/>
        <v>1.8240001393593986E-2</v>
      </c>
    </row>
    <row r="14" spans="1:19" ht="24" customHeight="1" thickBot="1" x14ac:dyDescent="0.3">
      <c r="A14" s="8"/>
      <c r="B14" t="s">
        <v>36</v>
      </c>
      <c r="E14" s="19">
        <v>140183.89999999997</v>
      </c>
      <c r="F14" s="140">
        <v>195876.42999999988</v>
      </c>
      <c r="G14" s="247">
        <f>E14/E11</f>
        <v>0.1188644112852654</v>
      </c>
      <c r="H14" s="215">
        <f>F14/F11</f>
        <v>0.1649480350746135</v>
      </c>
      <c r="I14" s="186">
        <f t="shared" si="0"/>
        <v>0.39728192752520031</v>
      </c>
      <c r="K14" s="19">
        <v>11813.294000000002</v>
      </c>
      <c r="L14" s="140">
        <v>19700.013000000003</v>
      </c>
      <c r="M14" s="247">
        <f>K14/K11</f>
        <v>4.5076483459990442E-2</v>
      </c>
      <c r="N14" s="215">
        <f>L14/L11</f>
        <v>7.1362458992513852E-2</v>
      </c>
      <c r="O14" s="209">
        <f t="shared" si="1"/>
        <v>0.66761387636674407</v>
      </c>
      <c r="Q14" s="189">
        <f t="shared" si="2"/>
        <v>0.84269976794767487</v>
      </c>
      <c r="R14" s="190">
        <f t="shared" si="3"/>
        <v>1.0057367800709873</v>
      </c>
      <c r="S14" s="182">
        <f t="shared" si="4"/>
        <v>0.1934698671157529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1925507.8500000052</v>
      </c>
      <c r="F15" s="145">
        <v>1949630.5000000037</v>
      </c>
      <c r="G15" s="243">
        <f>G7+G11</f>
        <v>1</v>
      </c>
      <c r="H15" s="244">
        <f>H7+H11</f>
        <v>0.99999999999999989</v>
      </c>
      <c r="I15" s="164">
        <f t="shared" si="0"/>
        <v>1.2527941654456743E-2</v>
      </c>
      <c r="J15" s="1"/>
      <c r="K15" s="17">
        <v>417395.19899999979</v>
      </c>
      <c r="L15" s="145">
        <v>430805.55999999942</v>
      </c>
      <c r="M15" s="243">
        <f>M7+M11</f>
        <v>1</v>
      </c>
      <c r="N15" s="244">
        <f>N7+N11</f>
        <v>1</v>
      </c>
      <c r="O15" s="164">
        <f t="shared" si="1"/>
        <v>3.2128690105033129E-2</v>
      </c>
      <c r="Q15" s="191">
        <f t="shared" si="2"/>
        <v>2.1677148654574356</v>
      </c>
      <c r="R15" s="192">
        <f t="shared" si="3"/>
        <v>2.2096779877007391</v>
      </c>
      <c r="S15" s="57">
        <f t="shared" si="4"/>
        <v>1.9358229678629026E-2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1459879.1900000051</v>
      </c>
      <c r="F16" s="181">
        <f t="shared" ref="F16:F17" si="5">F8+F12</f>
        <v>1393704.7900000038</v>
      </c>
      <c r="G16" s="245">
        <f>E16/E15</f>
        <v>0.75817877865312322</v>
      </c>
      <c r="H16" s="246">
        <f>F16/F15</f>
        <v>0.71485586114907473</v>
      </c>
      <c r="I16" s="207">
        <f t="shared" si="0"/>
        <v>-4.5328682300075168E-2</v>
      </c>
      <c r="J16" s="3"/>
      <c r="K16" s="180">
        <f t="shared" ref="K16:L18" si="6">K8+K12</f>
        <v>369530.23999999976</v>
      </c>
      <c r="L16" s="181">
        <f t="shared" si="6"/>
        <v>370510.07799999946</v>
      </c>
      <c r="M16" s="250">
        <f>K16/K15</f>
        <v>0.88532460575810301</v>
      </c>
      <c r="N16" s="246">
        <f>L16/L15</f>
        <v>0.86004014897115055</v>
      </c>
      <c r="O16" s="207">
        <f t="shared" si="1"/>
        <v>2.6515773106950556E-3</v>
      </c>
      <c r="P16" s="3"/>
      <c r="Q16" s="189">
        <f t="shared" si="2"/>
        <v>2.531238492412502</v>
      </c>
      <c r="R16" s="190">
        <f t="shared" si="3"/>
        <v>2.6584545067108403</v>
      </c>
      <c r="S16" s="182">
        <f t="shared" si="4"/>
        <v>5.0258406973374435E-2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258799.83000000002</v>
      </c>
      <c r="F17" s="140">
        <f t="shared" si="5"/>
        <v>270887.78999999992</v>
      </c>
      <c r="G17" s="248">
        <f>E17/E15</f>
        <v>0.13440601138032199</v>
      </c>
      <c r="H17" s="215">
        <f>F17/F15</f>
        <v>0.13894314332895358</v>
      </c>
      <c r="I17" s="182">
        <f t="shared" si="0"/>
        <v>4.6707758656564437E-2</v>
      </c>
      <c r="K17" s="19">
        <f t="shared" si="6"/>
        <v>31877.504999999997</v>
      </c>
      <c r="L17" s="140">
        <f t="shared" si="6"/>
        <v>34871.851999999999</v>
      </c>
      <c r="M17" s="247">
        <f>K17/K15</f>
        <v>7.6372476435695696E-2</v>
      </c>
      <c r="N17" s="215">
        <f>L17/L15</f>
        <v>8.0945686959100635E-2</v>
      </c>
      <c r="O17" s="182">
        <f t="shared" si="1"/>
        <v>9.393291601710993E-2</v>
      </c>
      <c r="Q17" s="189">
        <f t="shared" si="2"/>
        <v>1.2317436607280614</v>
      </c>
      <c r="R17" s="190">
        <f t="shared" si="3"/>
        <v>1.2873172319800761</v>
      </c>
      <c r="S17" s="182">
        <f t="shared" si="4"/>
        <v>4.5117805777190802E-2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206828.83000000002</v>
      </c>
      <c r="F18" s="142">
        <f>F10+F14</f>
        <v>285037.91999999981</v>
      </c>
      <c r="G18" s="249">
        <f>E18/E15</f>
        <v>0.10741520996655478</v>
      </c>
      <c r="H18" s="221">
        <f>F18/F15</f>
        <v>0.14620099552197161</v>
      </c>
      <c r="I18" s="208">
        <f t="shared" si="0"/>
        <v>0.37813437323993848</v>
      </c>
      <c r="K18" s="21">
        <f t="shared" si="6"/>
        <v>15987.454000000002</v>
      </c>
      <c r="L18" s="142">
        <f t="shared" si="6"/>
        <v>25423.630000000005</v>
      </c>
      <c r="M18" s="249">
        <f>K18/K15</f>
        <v>3.8302917806201237E-2</v>
      </c>
      <c r="N18" s="221">
        <f>L18/L15</f>
        <v>5.9014164069748867E-2</v>
      </c>
      <c r="O18" s="208">
        <f t="shared" si="1"/>
        <v>0.59022380924442397</v>
      </c>
      <c r="Q18" s="193">
        <f t="shared" si="2"/>
        <v>0.77297995642096895</v>
      </c>
      <c r="R18" s="194">
        <f t="shared" si="3"/>
        <v>0.89193851821540171</v>
      </c>
      <c r="S18" s="186">
        <f t="shared" si="4"/>
        <v>0.15389604970513271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139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4"/>
      <c r="D4" s="348" t="s">
        <v>104</v>
      </c>
      <c r="E4" s="344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4"/>
      <c r="P4" s="130" t="s">
        <v>0</v>
      </c>
    </row>
    <row r="5" spans="1:16" x14ac:dyDescent="0.25">
      <c r="A5" s="361"/>
      <c r="B5" s="351" t="s">
        <v>157</v>
      </c>
      <c r="C5" s="353"/>
      <c r="D5" s="351" t="str">
        <f>B5</f>
        <v>jan-set</v>
      </c>
      <c r="E5" s="353"/>
      <c r="F5" s="131" t="s">
        <v>138</v>
      </c>
      <c r="H5" s="354" t="str">
        <f>B5</f>
        <v>jan-set</v>
      </c>
      <c r="I5" s="353"/>
      <c r="J5" s="351" t="str">
        <f>B5</f>
        <v>jan-set</v>
      </c>
      <c r="K5" s="352"/>
      <c r="L5" s="131" t="str">
        <f>F5</f>
        <v>2022/2021</v>
      </c>
      <c r="N5" s="354" t="str">
        <f>B5</f>
        <v>jan-set</v>
      </c>
      <c r="O5" s="352"/>
      <c r="P5" s="131" t="str">
        <f>F5</f>
        <v>2022/2021</v>
      </c>
    </row>
    <row r="6" spans="1:16" ht="19.5" customHeight="1" thickBot="1" x14ac:dyDescent="0.3">
      <c r="A6" s="362"/>
      <c r="B6" s="99"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163</v>
      </c>
      <c r="B7" s="39">
        <v>186418.81</v>
      </c>
      <c r="C7" s="147">
        <v>163295.34</v>
      </c>
      <c r="D7" s="247">
        <f>B7/$B$33</f>
        <v>9.6815398597310337E-2</v>
      </c>
      <c r="E7" s="246">
        <f>C7/$C$33</f>
        <v>8.3757070891125246E-2</v>
      </c>
      <c r="F7" s="52">
        <f>(C7-B7)/B7</f>
        <v>-0.12404043347342471</v>
      </c>
      <c r="H7" s="39">
        <v>50014.478000000003</v>
      </c>
      <c r="I7" s="147">
        <v>49524.779000000017</v>
      </c>
      <c r="J7" s="247">
        <f>H7/$H$33</f>
        <v>0.11982523545988369</v>
      </c>
      <c r="K7" s="246">
        <f>I7/$I$33</f>
        <v>0.11495854185354526</v>
      </c>
      <c r="L7" s="52">
        <f>(I7-H7)/H7</f>
        <v>-9.7911448760893988E-3</v>
      </c>
      <c r="N7" s="27">
        <f t="shared" ref="N7:N33" si="0">(H7/B7)*10</f>
        <v>2.6829094124139088</v>
      </c>
      <c r="O7" s="151">
        <f t="shared" ref="O7:O33" si="1">(I7/C7)*10</f>
        <v>3.0328348010420885</v>
      </c>
      <c r="P7" s="61">
        <f>(O7-N7)/N7</f>
        <v>0.13042758246292757</v>
      </c>
    </row>
    <row r="8" spans="1:16" ht="20.100000000000001" customHeight="1" x14ac:dyDescent="0.25">
      <c r="A8" s="8" t="s">
        <v>166</v>
      </c>
      <c r="B8" s="19">
        <v>190957.96999999997</v>
      </c>
      <c r="C8" s="140">
        <v>166859.37999999995</v>
      </c>
      <c r="D8" s="247">
        <f t="shared" ref="D8:D32" si="2">B8/$B$33</f>
        <v>9.9172781871546253E-2</v>
      </c>
      <c r="E8" s="215">
        <f t="shared" ref="E8:E32" si="3">C8/$C$33</f>
        <v>8.5585130105422486E-2</v>
      </c>
      <c r="F8" s="52">
        <f t="shared" ref="F8:F33" si="4">(C8-B8)/B8</f>
        <v>-0.12619839852717343</v>
      </c>
      <c r="H8" s="19">
        <v>50235.05099999997</v>
      </c>
      <c r="I8" s="140">
        <v>46168.323999999993</v>
      </c>
      <c r="J8" s="247">
        <f t="shared" ref="J8:J32" si="5">H8/$H$33</f>
        <v>0.12035368667477168</v>
      </c>
      <c r="K8" s="215">
        <f t="shared" ref="K8:K32" si="6">I8/$I$33</f>
        <v>0.1071674283869502</v>
      </c>
      <c r="L8" s="52">
        <f t="shared" ref="L8:L33" si="7">(I8-H8)/H8</f>
        <v>-8.095397375031986E-2</v>
      </c>
      <c r="N8" s="27">
        <f t="shared" si="0"/>
        <v>2.6306862709108176</v>
      </c>
      <c r="O8" s="152">
        <f t="shared" si="1"/>
        <v>2.7669001287191652</v>
      </c>
      <c r="P8" s="52">
        <f t="shared" ref="P8:P71" si="8">(O8-N8)/N8</f>
        <v>5.1778830229416345E-2</v>
      </c>
    </row>
    <row r="9" spans="1:16" ht="20.100000000000001" customHeight="1" x14ac:dyDescent="0.25">
      <c r="A9" s="8" t="s">
        <v>165</v>
      </c>
      <c r="B9" s="19">
        <v>136398.50000000003</v>
      </c>
      <c r="C9" s="140">
        <v>129364.82000000002</v>
      </c>
      <c r="D9" s="247">
        <f t="shared" si="2"/>
        <v>7.0837675369643416E-2</v>
      </c>
      <c r="E9" s="215">
        <f t="shared" si="3"/>
        <v>6.6353506472123819E-2</v>
      </c>
      <c r="F9" s="52">
        <f t="shared" si="4"/>
        <v>-5.1567136002228807E-2</v>
      </c>
      <c r="H9" s="19">
        <v>32528.505000000008</v>
      </c>
      <c r="I9" s="140">
        <v>33176.552000000003</v>
      </c>
      <c r="J9" s="247">
        <f t="shared" si="5"/>
        <v>7.7932149382484897E-2</v>
      </c>
      <c r="K9" s="215">
        <f t="shared" si="6"/>
        <v>7.7010500978678162E-2</v>
      </c>
      <c r="L9" s="52">
        <f t="shared" si="7"/>
        <v>1.9922434185032322E-2</v>
      </c>
      <c r="N9" s="27">
        <f t="shared" si="0"/>
        <v>2.3848139825584593</v>
      </c>
      <c r="O9" s="152">
        <f t="shared" si="1"/>
        <v>2.5645729650456746</v>
      </c>
      <c r="P9" s="52">
        <f t="shared" si="8"/>
        <v>7.5376521524067652E-2</v>
      </c>
    </row>
    <row r="10" spans="1:16" ht="20.100000000000001" customHeight="1" x14ac:dyDescent="0.25">
      <c r="A10" s="8" t="s">
        <v>167</v>
      </c>
      <c r="B10" s="19">
        <v>93232.070000000036</v>
      </c>
      <c r="C10" s="140">
        <v>89057.850000000049</v>
      </c>
      <c r="D10" s="247">
        <f t="shared" si="2"/>
        <v>4.8419470219246342E-2</v>
      </c>
      <c r="E10" s="215">
        <f t="shared" si="3"/>
        <v>4.567934795849779E-2</v>
      </c>
      <c r="F10" s="52">
        <f t="shared" si="4"/>
        <v>-4.4772362128181697E-2</v>
      </c>
      <c r="H10" s="19">
        <v>30141.190999999995</v>
      </c>
      <c r="I10" s="140">
        <v>31944.553000000014</v>
      </c>
      <c r="J10" s="247">
        <f t="shared" si="5"/>
        <v>7.2212596292943937E-2</v>
      </c>
      <c r="K10" s="215">
        <f t="shared" si="6"/>
        <v>7.4150744479713787E-2</v>
      </c>
      <c r="L10" s="52">
        <f t="shared" si="7"/>
        <v>5.9830482478280947E-2</v>
      </c>
      <c r="N10" s="27">
        <f t="shared" si="0"/>
        <v>3.2329209251709186</v>
      </c>
      <c r="O10" s="152">
        <f t="shared" si="1"/>
        <v>3.5869441043097265</v>
      </c>
      <c r="P10" s="52">
        <f t="shared" si="8"/>
        <v>0.10950567221810148</v>
      </c>
    </row>
    <row r="11" spans="1:16" ht="20.100000000000001" customHeight="1" x14ac:dyDescent="0.25">
      <c r="A11" s="8" t="s">
        <v>171</v>
      </c>
      <c r="B11" s="19">
        <v>143831.82999999996</v>
      </c>
      <c r="C11" s="140">
        <v>228782.53000000012</v>
      </c>
      <c r="D11" s="247">
        <f t="shared" si="2"/>
        <v>7.4698127042172269E-2</v>
      </c>
      <c r="E11" s="215">
        <f t="shared" si="3"/>
        <v>0.1173466100371327</v>
      </c>
      <c r="F11" s="52">
        <f t="shared" si="4"/>
        <v>0.59062517663857983</v>
      </c>
      <c r="H11" s="19">
        <v>15888.787999999999</v>
      </c>
      <c r="I11" s="140">
        <v>29499.262000000006</v>
      </c>
      <c r="J11" s="247">
        <f t="shared" si="5"/>
        <v>3.8066532720229015E-2</v>
      </c>
      <c r="K11" s="215">
        <f t="shared" si="6"/>
        <v>6.8474654783935468E-2</v>
      </c>
      <c r="L11" s="52">
        <f t="shared" si="7"/>
        <v>0.85660869790697747</v>
      </c>
      <c r="N11" s="27">
        <f t="shared" si="0"/>
        <v>1.1046781508654937</v>
      </c>
      <c r="O11" s="152">
        <f t="shared" si="1"/>
        <v>1.2894018612347713</v>
      </c>
      <c r="P11" s="52">
        <f t="shared" si="8"/>
        <v>0.16721948399590431</v>
      </c>
    </row>
    <row r="12" spans="1:16" ht="20.100000000000001" customHeight="1" x14ac:dyDescent="0.25">
      <c r="A12" s="8" t="s">
        <v>168</v>
      </c>
      <c r="B12" s="19">
        <v>140287.24</v>
      </c>
      <c r="C12" s="140">
        <v>135543.34999999992</v>
      </c>
      <c r="D12" s="247">
        <f t="shared" si="2"/>
        <v>7.2857267239912843E-2</v>
      </c>
      <c r="E12" s="215">
        <f t="shared" si="3"/>
        <v>6.952258389474307E-2</v>
      </c>
      <c r="F12" s="52">
        <f t="shared" si="4"/>
        <v>-3.3815548727026579E-2</v>
      </c>
      <c r="H12" s="19">
        <v>27539.495000000006</v>
      </c>
      <c r="I12" s="140">
        <v>24802.030000000006</v>
      </c>
      <c r="J12" s="247">
        <f t="shared" si="5"/>
        <v>6.5979424454280816E-2</v>
      </c>
      <c r="K12" s="215">
        <f t="shared" si="6"/>
        <v>5.7571285755921998E-2</v>
      </c>
      <c r="L12" s="52">
        <f t="shared" si="7"/>
        <v>-9.9401423301335029E-2</v>
      </c>
      <c r="N12" s="27">
        <f t="shared" si="0"/>
        <v>1.9630791082638741</v>
      </c>
      <c r="O12" s="152">
        <f t="shared" si="1"/>
        <v>1.8298227098562947</v>
      </c>
      <c r="P12" s="52">
        <f t="shared" si="8"/>
        <v>-6.7881318611469468E-2</v>
      </c>
    </row>
    <row r="13" spans="1:16" ht="20.100000000000001" customHeight="1" x14ac:dyDescent="0.25">
      <c r="A13" s="8" t="s">
        <v>164</v>
      </c>
      <c r="B13" s="19">
        <v>154559.09000000003</v>
      </c>
      <c r="C13" s="140">
        <v>148168.04999999993</v>
      </c>
      <c r="D13" s="247">
        <f t="shared" si="2"/>
        <v>8.026925987344069E-2</v>
      </c>
      <c r="E13" s="215">
        <f t="shared" si="3"/>
        <v>7.5998016034320298E-2</v>
      </c>
      <c r="F13" s="52">
        <f t="shared" si="4"/>
        <v>-4.1350139936771717E-2</v>
      </c>
      <c r="H13" s="19">
        <v>24207.331999999991</v>
      </c>
      <c r="I13" s="140">
        <v>24796.358</v>
      </c>
      <c r="J13" s="247">
        <f t="shared" si="5"/>
        <v>5.7996191757826124E-2</v>
      </c>
      <c r="K13" s="215">
        <f t="shared" si="6"/>
        <v>5.7558119723431597E-2</v>
      </c>
      <c r="L13" s="52">
        <f t="shared" si="7"/>
        <v>2.4332545197463692E-2</v>
      </c>
      <c r="N13" s="27">
        <f t="shared" si="0"/>
        <v>1.5662185899257033</v>
      </c>
      <c r="O13" s="152">
        <f t="shared" si="1"/>
        <v>1.6735293472513144</v>
      </c>
      <c r="P13" s="52">
        <f t="shared" si="8"/>
        <v>6.8515824046438897E-2</v>
      </c>
    </row>
    <row r="14" spans="1:16" ht="20.100000000000001" customHeight="1" x14ac:dyDescent="0.25">
      <c r="A14" s="8" t="s">
        <v>173</v>
      </c>
      <c r="B14" s="19">
        <v>90948.049999999959</v>
      </c>
      <c r="C14" s="140">
        <v>93620.579999999973</v>
      </c>
      <c r="D14" s="247">
        <f t="shared" si="2"/>
        <v>4.7233279261884066E-2</v>
      </c>
      <c r="E14" s="215">
        <f t="shared" si="3"/>
        <v>4.8019652954752169E-2</v>
      </c>
      <c r="F14" s="52">
        <f t="shared" si="4"/>
        <v>2.9385236956702365E-2</v>
      </c>
      <c r="H14" s="19">
        <v>19720.919000000005</v>
      </c>
      <c r="I14" s="140">
        <v>20481.208999999995</v>
      </c>
      <c r="J14" s="247">
        <f t="shared" si="5"/>
        <v>4.7247594239817808E-2</v>
      </c>
      <c r="K14" s="215">
        <f t="shared" si="6"/>
        <v>4.7541654290627053E-2</v>
      </c>
      <c r="L14" s="52">
        <f t="shared" si="7"/>
        <v>3.8552462996272623E-2</v>
      </c>
      <c r="N14" s="27">
        <f t="shared" si="0"/>
        <v>2.1683718342504337</v>
      </c>
      <c r="O14" s="152">
        <f t="shared" si="1"/>
        <v>2.1876823450570377</v>
      </c>
      <c r="P14" s="52">
        <f t="shared" si="8"/>
        <v>8.9055347895529886E-3</v>
      </c>
    </row>
    <row r="15" spans="1:16" ht="20.100000000000001" customHeight="1" x14ac:dyDescent="0.25">
      <c r="A15" s="8" t="s">
        <v>172</v>
      </c>
      <c r="B15" s="19">
        <v>71611.539999999994</v>
      </c>
      <c r="C15" s="140">
        <v>64633.049999999967</v>
      </c>
      <c r="D15" s="247">
        <f t="shared" si="2"/>
        <v>3.7190988341075842E-2</v>
      </c>
      <c r="E15" s="215">
        <f t="shared" si="3"/>
        <v>3.3151435618185059E-2</v>
      </c>
      <c r="F15" s="52">
        <f t="shared" si="4"/>
        <v>-9.7449237930088195E-2</v>
      </c>
      <c r="H15" s="19">
        <v>21320.350999999999</v>
      </c>
      <c r="I15" s="140">
        <v>20317.822</v>
      </c>
      <c r="J15" s="247">
        <f t="shared" si="5"/>
        <v>5.1079530984255522E-2</v>
      </c>
      <c r="K15" s="215">
        <f t="shared" si="6"/>
        <v>4.7162395025728068E-2</v>
      </c>
      <c r="L15" s="52">
        <f t="shared" si="7"/>
        <v>-4.7022162064780201E-2</v>
      </c>
      <c r="N15" s="27">
        <f t="shared" si="0"/>
        <v>2.9772228051512366</v>
      </c>
      <c r="O15" s="152">
        <f t="shared" si="1"/>
        <v>3.1435654050056447</v>
      </c>
      <c r="P15" s="52">
        <f t="shared" si="8"/>
        <v>5.587173374011499E-2</v>
      </c>
    </row>
    <row r="16" spans="1:16" ht="20.100000000000001" customHeight="1" x14ac:dyDescent="0.25">
      <c r="A16" s="8" t="s">
        <v>174</v>
      </c>
      <c r="B16" s="19">
        <v>93578.069999999978</v>
      </c>
      <c r="C16" s="140">
        <v>76275.62000000001</v>
      </c>
      <c r="D16" s="247">
        <f t="shared" si="2"/>
        <v>4.8599163072744679E-2</v>
      </c>
      <c r="E16" s="215">
        <f t="shared" si="3"/>
        <v>3.9123115892985873E-2</v>
      </c>
      <c r="F16" s="52">
        <f t="shared" si="4"/>
        <v>-0.1848985558261671</v>
      </c>
      <c r="H16" s="19">
        <v>20823.94400000001</v>
      </c>
      <c r="I16" s="140">
        <v>17573.517000000003</v>
      </c>
      <c r="J16" s="247">
        <f t="shared" si="5"/>
        <v>4.9890233644014702E-2</v>
      </c>
      <c r="K16" s="215">
        <f t="shared" si="6"/>
        <v>4.0792224222918567E-2</v>
      </c>
      <c r="L16" s="52">
        <f t="shared" si="7"/>
        <v>-0.1560908442704228</v>
      </c>
      <c r="N16" s="27">
        <f t="shared" si="0"/>
        <v>2.2253017186612221</v>
      </c>
      <c r="O16" s="152">
        <f t="shared" si="1"/>
        <v>2.3039494139805092</v>
      </c>
      <c r="P16" s="52">
        <f t="shared" si="8"/>
        <v>3.5342486216477155E-2</v>
      </c>
    </row>
    <row r="17" spans="1:16" ht="20.100000000000001" customHeight="1" x14ac:dyDescent="0.25">
      <c r="A17" s="8" t="s">
        <v>169</v>
      </c>
      <c r="B17" s="19">
        <v>40709.550000000017</v>
      </c>
      <c r="C17" s="140">
        <v>46845.219999999994</v>
      </c>
      <c r="D17" s="247">
        <f t="shared" si="2"/>
        <v>2.1142240474376683E-2</v>
      </c>
      <c r="E17" s="215">
        <f t="shared" si="3"/>
        <v>2.4027742692782034E-2</v>
      </c>
      <c r="F17" s="52">
        <f t="shared" si="4"/>
        <v>0.15071819757280475</v>
      </c>
      <c r="H17" s="19">
        <v>10572.248999999998</v>
      </c>
      <c r="I17" s="140">
        <v>12540.075999999992</v>
      </c>
      <c r="J17" s="247">
        <f t="shared" si="5"/>
        <v>2.532911021815562E-2</v>
      </c>
      <c r="K17" s="215">
        <f t="shared" si="6"/>
        <v>2.9108435833557926E-2</v>
      </c>
      <c r="L17" s="52">
        <f t="shared" si="7"/>
        <v>0.1861313519952088</v>
      </c>
      <c r="N17" s="27">
        <f t="shared" si="0"/>
        <v>2.5969948083434953</v>
      </c>
      <c r="O17" s="152">
        <f t="shared" si="1"/>
        <v>2.6769168764710667</v>
      </c>
      <c r="P17" s="52">
        <f t="shared" si="8"/>
        <v>3.0774827839779185E-2</v>
      </c>
    </row>
    <row r="18" spans="1:16" ht="20.100000000000001" customHeight="1" x14ac:dyDescent="0.25">
      <c r="A18" s="8" t="s">
        <v>175</v>
      </c>
      <c r="B18" s="19">
        <v>40743.46</v>
      </c>
      <c r="C18" s="140">
        <v>74926.71000000005</v>
      </c>
      <c r="D18" s="247">
        <f t="shared" si="2"/>
        <v>2.1159851412706526E-2</v>
      </c>
      <c r="E18" s="215">
        <f t="shared" si="3"/>
        <v>3.8431236072681479E-2</v>
      </c>
      <c r="F18" s="52">
        <f t="shared" si="4"/>
        <v>0.83898741049483894</v>
      </c>
      <c r="H18" s="19">
        <v>8364.2609999999968</v>
      </c>
      <c r="I18" s="140">
        <v>10999.500999999997</v>
      </c>
      <c r="J18" s="247">
        <f t="shared" si="5"/>
        <v>2.0039188328086155E-2</v>
      </c>
      <c r="K18" s="215">
        <f t="shared" si="6"/>
        <v>2.5532402599446474E-2</v>
      </c>
      <c r="L18" s="52">
        <f t="shared" si="7"/>
        <v>0.31505951332699933</v>
      </c>
      <c r="N18" s="27">
        <f t="shared" si="0"/>
        <v>2.0529088594832148</v>
      </c>
      <c r="O18" s="152">
        <f t="shared" si="1"/>
        <v>1.4680346968390832</v>
      </c>
      <c r="P18" s="52">
        <f t="shared" si="8"/>
        <v>-0.28490020876589905</v>
      </c>
    </row>
    <row r="19" spans="1:16" ht="20.100000000000001" customHeight="1" x14ac:dyDescent="0.25">
      <c r="A19" s="8" t="s">
        <v>170</v>
      </c>
      <c r="B19" s="19">
        <v>32718.969999999983</v>
      </c>
      <c r="C19" s="140">
        <v>39175.170000000013</v>
      </c>
      <c r="D19" s="247">
        <f t="shared" si="2"/>
        <v>1.699238463244904E-2</v>
      </c>
      <c r="E19" s="215">
        <f t="shared" si="3"/>
        <v>2.0093638256069548E-2</v>
      </c>
      <c r="F19" s="52">
        <f t="shared" si="4"/>
        <v>0.19732283748541085</v>
      </c>
      <c r="H19" s="19">
        <v>7936.4710000000014</v>
      </c>
      <c r="I19" s="140">
        <v>8330.5640000000003</v>
      </c>
      <c r="J19" s="247">
        <f t="shared" si="5"/>
        <v>1.9014284349734463E-2</v>
      </c>
      <c r="K19" s="215">
        <f t="shared" si="6"/>
        <v>1.9337178470955663E-2</v>
      </c>
      <c r="L19" s="52">
        <f t="shared" si="7"/>
        <v>4.9655949098786963E-2</v>
      </c>
      <c r="N19" s="27">
        <f t="shared" si="0"/>
        <v>2.425648179022752</v>
      </c>
      <c r="O19" s="152">
        <f t="shared" si="1"/>
        <v>2.1264908359044767</v>
      </c>
      <c r="P19" s="52">
        <f t="shared" si="8"/>
        <v>-0.12333088768000977</v>
      </c>
    </row>
    <row r="20" spans="1:16" ht="20.100000000000001" customHeight="1" x14ac:dyDescent="0.25">
      <c r="A20" s="8" t="s">
        <v>177</v>
      </c>
      <c r="B20" s="19">
        <v>38431.929999999993</v>
      </c>
      <c r="C20" s="140">
        <v>29572.590000000007</v>
      </c>
      <c r="D20" s="247">
        <f t="shared" si="2"/>
        <v>1.9959373315460646E-2</v>
      </c>
      <c r="E20" s="215">
        <f t="shared" si="3"/>
        <v>1.5168304968556862E-2</v>
      </c>
      <c r="F20" s="52">
        <f t="shared" si="4"/>
        <v>-0.23052029913668107</v>
      </c>
      <c r="H20" s="19">
        <v>9140.770999999997</v>
      </c>
      <c r="I20" s="140">
        <v>7697.6669999999995</v>
      </c>
      <c r="J20" s="247">
        <f t="shared" si="5"/>
        <v>2.1899559510745591E-2</v>
      </c>
      <c r="K20" s="215">
        <f t="shared" si="6"/>
        <v>1.7868077190090113E-2</v>
      </c>
      <c r="L20" s="52">
        <f t="shared" si="7"/>
        <v>-0.15787552275404318</v>
      </c>
      <c r="N20" s="27">
        <f t="shared" si="0"/>
        <v>2.378431424078884</v>
      </c>
      <c r="O20" s="152">
        <f t="shared" si="1"/>
        <v>2.6029735643716014</v>
      </c>
      <c r="P20" s="52">
        <f t="shared" si="8"/>
        <v>9.4407657929291733E-2</v>
      </c>
    </row>
    <row r="21" spans="1:16" ht="20.100000000000001" customHeight="1" x14ac:dyDescent="0.25">
      <c r="A21" s="8" t="s">
        <v>178</v>
      </c>
      <c r="B21" s="19">
        <v>33479.450000000004</v>
      </c>
      <c r="C21" s="140">
        <v>32026.070000000003</v>
      </c>
      <c r="D21" s="247">
        <f t="shared" si="2"/>
        <v>1.7387334982820253E-2</v>
      </c>
      <c r="E21" s="215">
        <f t="shared" si="3"/>
        <v>1.6426738297333775E-2</v>
      </c>
      <c r="F21" s="52">
        <f t="shared" si="4"/>
        <v>-4.3411107410665374E-2</v>
      </c>
      <c r="H21" s="19">
        <v>6993.4620000000023</v>
      </c>
      <c r="I21" s="140">
        <v>7086.2569999999987</v>
      </c>
      <c r="J21" s="247">
        <f t="shared" si="5"/>
        <v>1.6755013035020565E-2</v>
      </c>
      <c r="K21" s="215">
        <f t="shared" si="6"/>
        <v>1.6448852238582987E-2</v>
      </c>
      <c r="L21" s="52">
        <f t="shared" si="7"/>
        <v>1.3268821650849952E-2</v>
      </c>
      <c r="N21" s="27">
        <f t="shared" si="0"/>
        <v>2.0888819858151795</v>
      </c>
      <c r="O21" s="152">
        <f t="shared" si="1"/>
        <v>2.2126526920099776</v>
      </c>
      <c r="P21" s="52">
        <f t="shared" si="8"/>
        <v>5.9252129624975926E-2</v>
      </c>
    </row>
    <row r="22" spans="1:16" ht="20.100000000000001" customHeight="1" x14ac:dyDescent="0.25">
      <c r="A22" s="8" t="s">
        <v>180</v>
      </c>
      <c r="B22" s="19">
        <v>32658.709999999995</v>
      </c>
      <c r="C22" s="140">
        <v>31969.849999999995</v>
      </c>
      <c r="D22" s="247">
        <f t="shared" si="2"/>
        <v>1.6961088992703925E-2</v>
      </c>
      <c r="E22" s="215">
        <f t="shared" si="3"/>
        <v>1.639790206400648E-2</v>
      </c>
      <c r="F22" s="52">
        <f t="shared" si="4"/>
        <v>-2.1092688596702096E-2</v>
      </c>
      <c r="H22" s="19">
        <v>7342.7769999999964</v>
      </c>
      <c r="I22" s="140">
        <v>7007.0780000000013</v>
      </c>
      <c r="J22" s="247">
        <f t="shared" si="5"/>
        <v>1.7591905746860297E-2</v>
      </c>
      <c r="K22" s="215">
        <f t="shared" si="6"/>
        <v>1.6265059346030723E-2</v>
      </c>
      <c r="L22" s="52">
        <f t="shared" si="7"/>
        <v>-4.5718261633166203E-2</v>
      </c>
      <c r="N22" s="27">
        <f t="shared" si="0"/>
        <v>2.2483365080862034</v>
      </c>
      <c r="O22" s="152">
        <f t="shared" si="1"/>
        <v>2.1917769398355018</v>
      </c>
      <c r="P22" s="52">
        <f t="shared" si="8"/>
        <v>-2.5156184604610388E-2</v>
      </c>
    </row>
    <row r="23" spans="1:16" ht="20.100000000000001" customHeight="1" x14ac:dyDescent="0.25">
      <c r="A23" s="8" t="s">
        <v>183</v>
      </c>
      <c r="B23" s="19">
        <v>71097.06</v>
      </c>
      <c r="C23" s="140">
        <v>81223.38</v>
      </c>
      <c r="D23" s="247">
        <f t="shared" si="2"/>
        <v>3.6923796493480932E-2</v>
      </c>
      <c r="E23" s="215">
        <f t="shared" si="3"/>
        <v>4.1660909592869E-2</v>
      </c>
      <c r="F23" s="52">
        <f t="shared" si="4"/>
        <v>0.14242951818260849</v>
      </c>
      <c r="H23" s="19">
        <v>4371.503999999999</v>
      </c>
      <c r="I23" s="140">
        <v>5769.8509999999997</v>
      </c>
      <c r="J23" s="247">
        <f t="shared" si="5"/>
        <v>1.0473297274317712E-2</v>
      </c>
      <c r="K23" s="215">
        <f t="shared" si="6"/>
        <v>1.3393167441942945E-2</v>
      </c>
      <c r="L23" s="52">
        <f t="shared" si="7"/>
        <v>0.31987778119384108</v>
      </c>
      <c r="N23" s="27">
        <f t="shared" si="0"/>
        <v>0.61486424333158074</v>
      </c>
      <c r="O23" s="152">
        <f t="shared" si="1"/>
        <v>0.71036824618724304</v>
      </c>
      <c r="P23" s="52">
        <f t="shared" si="8"/>
        <v>0.15532534846746554</v>
      </c>
    </row>
    <row r="24" spans="1:16" ht="20.100000000000001" customHeight="1" x14ac:dyDescent="0.25">
      <c r="A24" s="8" t="s">
        <v>184</v>
      </c>
      <c r="B24" s="19">
        <v>30378.870000000006</v>
      </c>
      <c r="C24" s="140">
        <v>18411.900000000005</v>
      </c>
      <c r="D24" s="247">
        <f t="shared" si="2"/>
        <v>1.5777068891201878E-2</v>
      </c>
      <c r="E24" s="215">
        <f t="shared" si="3"/>
        <v>9.4437894770316739E-3</v>
      </c>
      <c r="F24" s="52">
        <f t="shared" si="4"/>
        <v>-0.39392413213526373</v>
      </c>
      <c r="H24" s="19">
        <v>7887.4939999999988</v>
      </c>
      <c r="I24" s="140">
        <v>4824.3649999999998</v>
      </c>
      <c r="J24" s="247">
        <f t="shared" si="5"/>
        <v>1.8896944715456585E-2</v>
      </c>
      <c r="K24" s="215">
        <f t="shared" si="6"/>
        <v>1.1198474318669421E-2</v>
      </c>
      <c r="L24" s="52">
        <f t="shared" si="7"/>
        <v>-0.38835262505429474</v>
      </c>
      <c r="N24" s="27">
        <f t="shared" si="0"/>
        <v>2.5963750462081037</v>
      </c>
      <c r="O24" s="152">
        <f t="shared" si="1"/>
        <v>2.6202428863941245</v>
      </c>
      <c r="P24" s="52">
        <f t="shared" si="8"/>
        <v>9.1927551918505809E-3</v>
      </c>
    </row>
    <row r="25" spans="1:16" ht="20.100000000000001" customHeight="1" x14ac:dyDescent="0.25">
      <c r="A25" s="8" t="s">
        <v>185</v>
      </c>
      <c r="B25" s="19">
        <v>30400.110000000008</v>
      </c>
      <c r="C25" s="140">
        <v>22708.07</v>
      </c>
      <c r="D25" s="247">
        <f t="shared" si="2"/>
        <v>1.5788099747295246E-2</v>
      </c>
      <c r="E25" s="215">
        <f t="shared" si="3"/>
        <v>1.1647371130067977E-2</v>
      </c>
      <c r="F25" s="52">
        <f t="shared" si="4"/>
        <v>-0.25302671602175142</v>
      </c>
      <c r="H25" s="19">
        <v>6149.1189999999997</v>
      </c>
      <c r="I25" s="140">
        <v>4601.3520000000008</v>
      </c>
      <c r="J25" s="247">
        <f t="shared" si="5"/>
        <v>1.4732126806278863E-2</v>
      </c>
      <c r="K25" s="215">
        <f t="shared" si="6"/>
        <v>1.0680809226324747E-2</v>
      </c>
      <c r="L25" s="52">
        <f t="shared" si="7"/>
        <v>-0.25170548821709238</v>
      </c>
      <c r="N25" s="27">
        <f t="shared" si="0"/>
        <v>2.0227291940719945</v>
      </c>
      <c r="O25" s="152">
        <f t="shared" si="1"/>
        <v>2.0263069472658843</v>
      </c>
      <c r="P25" s="52">
        <f t="shared" si="8"/>
        <v>1.7687751797794656E-3</v>
      </c>
    </row>
    <row r="26" spans="1:16" ht="20.100000000000001" customHeight="1" x14ac:dyDescent="0.25">
      <c r="A26" s="8" t="s">
        <v>176</v>
      </c>
      <c r="B26" s="19">
        <v>13747.179999999998</v>
      </c>
      <c r="C26" s="140">
        <v>16913.350000000006</v>
      </c>
      <c r="D26" s="247">
        <f t="shared" si="2"/>
        <v>7.1395086755943376E-3</v>
      </c>
      <c r="E26" s="215">
        <f t="shared" si="3"/>
        <v>8.675156651478319E-3</v>
      </c>
      <c r="F26" s="52">
        <f t="shared" si="4"/>
        <v>0.23031414442816692</v>
      </c>
      <c r="H26" s="19">
        <v>4191.9179999999997</v>
      </c>
      <c r="I26" s="140">
        <v>4220.8430000000008</v>
      </c>
      <c r="J26" s="247">
        <f t="shared" si="5"/>
        <v>1.0043043163991927E-2</v>
      </c>
      <c r="K26" s="215">
        <f t="shared" si="6"/>
        <v>9.797559251556549E-3</v>
      </c>
      <c r="L26" s="52">
        <f t="shared" si="7"/>
        <v>6.9001826848714819E-3</v>
      </c>
      <c r="N26" s="27">
        <f t="shared" si="0"/>
        <v>3.0492930186409142</v>
      </c>
      <c r="O26" s="152">
        <f t="shared" si="1"/>
        <v>2.49556888493409</v>
      </c>
      <c r="P26" s="52">
        <f t="shared" si="8"/>
        <v>-0.18159098857400785</v>
      </c>
    </row>
    <row r="27" spans="1:16" ht="20.100000000000001" customHeight="1" x14ac:dyDescent="0.25">
      <c r="A27" s="8" t="s">
        <v>181</v>
      </c>
      <c r="B27" s="19">
        <v>13136.169999999998</v>
      </c>
      <c r="C27" s="140">
        <v>14752.999999999993</v>
      </c>
      <c r="D27" s="247">
        <f t="shared" si="2"/>
        <v>6.8221845992474149E-3</v>
      </c>
      <c r="E27" s="215">
        <f t="shared" si="3"/>
        <v>7.5670748893187654E-3</v>
      </c>
      <c r="F27" s="52">
        <f t="shared" si="4"/>
        <v>0.12308229872177315</v>
      </c>
      <c r="H27" s="19">
        <v>3732.1100000000006</v>
      </c>
      <c r="I27" s="140">
        <v>4187.0689999999995</v>
      </c>
      <c r="J27" s="247">
        <f t="shared" si="5"/>
        <v>8.9414301097411539E-3</v>
      </c>
      <c r="K27" s="215">
        <f t="shared" si="6"/>
        <v>9.7191619346788331E-3</v>
      </c>
      <c r="L27" s="52">
        <f t="shared" si="7"/>
        <v>0.12190396317364677</v>
      </c>
      <c r="N27" s="27">
        <f t="shared" si="0"/>
        <v>2.8410944742645694</v>
      </c>
      <c r="O27" s="152">
        <f t="shared" si="1"/>
        <v>2.8381136040127442</v>
      </c>
      <c r="P27" s="52">
        <f t="shared" si="8"/>
        <v>-1.049197863297687E-3</v>
      </c>
    </row>
    <row r="28" spans="1:16" ht="20.100000000000001" customHeight="1" x14ac:dyDescent="0.25">
      <c r="A28" s="8" t="s">
        <v>182</v>
      </c>
      <c r="B28" s="19">
        <v>13630.279999999997</v>
      </c>
      <c r="C28" s="140">
        <v>11693.630000000001</v>
      </c>
      <c r="D28" s="247">
        <f t="shared" si="2"/>
        <v>7.0787974196002369E-3</v>
      </c>
      <c r="E28" s="215">
        <f t="shared" si="3"/>
        <v>5.9978698527746663E-3</v>
      </c>
      <c r="F28" s="52">
        <f t="shared" si="4"/>
        <v>-0.1420843885818924</v>
      </c>
      <c r="H28" s="19">
        <v>3881.456000000001</v>
      </c>
      <c r="I28" s="140">
        <v>4179.5180000000009</v>
      </c>
      <c r="J28" s="247">
        <f t="shared" si="5"/>
        <v>9.299234896087057E-3</v>
      </c>
      <c r="K28" s="215">
        <f t="shared" si="6"/>
        <v>9.7016343057410859E-3</v>
      </c>
      <c r="L28" s="52">
        <f t="shared" si="7"/>
        <v>7.6791286568751477E-2</v>
      </c>
      <c r="N28" s="27">
        <f t="shared" si="0"/>
        <v>2.8476715078487032</v>
      </c>
      <c r="O28" s="152">
        <f t="shared" si="1"/>
        <v>3.5741835512154911</v>
      </c>
      <c r="P28" s="52">
        <f t="shared" si="8"/>
        <v>0.25512494729971064</v>
      </c>
    </row>
    <row r="29" spans="1:16" ht="20.100000000000001" customHeight="1" x14ac:dyDescent="0.25">
      <c r="A29" s="8" t="s">
        <v>198</v>
      </c>
      <c r="B29" s="19">
        <v>10013.409999999998</v>
      </c>
      <c r="C29" s="140">
        <v>12450.070000000003</v>
      </c>
      <c r="D29" s="247">
        <f t="shared" si="2"/>
        <v>5.2003994686388843E-3</v>
      </c>
      <c r="E29" s="215">
        <f t="shared" si="3"/>
        <v>6.3858613209015758E-3</v>
      </c>
      <c r="F29" s="52">
        <f>(C29-B29)/B29</f>
        <v>0.24333968148712634</v>
      </c>
      <c r="H29" s="19">
        <v>2558.3049999999989</v>
      </c>
      <c r="I29" s="140">
        <v>3130.3039999999996</v>
      </c>
      <c r="J29" s="247">
        <f t="shared" si="5"/>
        <v>6.1292152045093343E-3</v>
      </c>
      <c r="K29" s="215">
        <f t="shared" si="6"/>
        <v>7.266164345696928E-3</v>
      </c>
      <c r="L29" s="52">
        <f>(I29-H29)/H29</f>
        <v>0.22358514719707032</v>
      </c>
      <c r="N29" s="27">
        <f t="shared" si="0"/>
        <v>2.5548789073851959</v>
      </c>
      <c r="O29" s="152">
        <f t="shared" si="1"/>
        <v>2.5142862650571436</v>
      </c>
      <c r="P29" s="52">
        <f>(O29-N29)/N29</f>
        <v>-1.5888284259075517E-2</v>
      </c>
    </row>
    <row r="30" spans="1:16" ht="20.100000000000001" customHeight="1" x14ac:dyDescent="0.25">
      <c r="A30" s="8" t="s">
        <v>186</v>
      </c>
      <c r="B30" s="19">
        <v>8860.9500000000007</v>
      </c>
      <c r="C30" s="140">
        <v>13722.360000000004</v>
      </c>
      <c r="D30" s="247">
        <f t="shared" si="2"/>
        <v>4.6018768503073111E-3</v>
      </c>
      <c r="E30" s="215">
        <f t="shared" si="3"/>
        <v>7.0384413867140474E-3</v>
      </c>
      <c r="F30" s="52">
        <f t="shared" si="4"/>
        <v>0.54863304724662743</v>
      </c>
      <c r="H30" s="19">
        <v>2089.6559999999999</v>
      </c>
      <c r="I30" s="140">
        <v>3090.6189999999992</v>
      </c>
      <c r="J30" s="247">
        <f t="shared" si="5"/>
        <v>5.0064207854005529E-3</v>
      </c>
      <c r="K30" s="215">
        <f t="shared" si="6"/>
        <v>7.1740462216875718E-3</v>
      </c>
      <c r="L30" s="52">
        <f t="shared" si="7"/>
        <v>0.47900850666329736</v>
      </c>
      <c r="N30" s="27">
        <f t="shared" si="0"/>
        <v>2.3582753542227413</v>
      </c>
      <c r="O30" s="152">
        <f t="shared" si="1"/>
        <v>2.2522503417779434</v>
      </c>
      <c r="P30" s="52">
        <f t="shared" si="8"/>
        <v>-4.4958707750114464E-2</v>
      </c>
    </row>
    <row r="31" spans="1:16" ht="20.100000000000001" customHeight="1" x14ac:dyDescent="0.25">
      <c r="A31" s="8" t="s">
        <v>200</v>
      </c>
      <c r="B31" s="19">
        <v>11145.77</v>
      </c>
      <c r="C31" s="140">
        <v>12765.010000000002</v>
      </c>
      <c r="D31" s="247">
        <f t="shared" si="2"/>
        <v>5.7884832824753232E-3</v>
      </c>
      <c r="E31" s="215">
        <f t="shared" si="3"/>
        <v>6.5473996226464446E-3</v>
      </c>
      <c r="F31" s="52">
        <f t="shared" si="4"/>
        <v>0.14527843298399318</v>
      </c>
      <c r="H31" s="19">
        <v>2204.7159999999999</v>
      </c>
      <c r="I31" s="140">
        <v>3049.8450000000007</v>
      </c>
      <c r="J31" s="247">
        <f t="shared" si="5"/>
        <v>5.2820827965488889E-3</v>
      </c>
      <c r="K31" s="215">
        <f t="shared" si="6"/>
        <v>7.0794002751496518E-3</v>
      </c>
      <c r="L31" s="52">
        <f t="shared" si="7"/>
        <v>0.38332782997900905</v>
      </c>
      <c r="N31" s="27">
        <f t="shared" si="0"/>
        <v>1.9780741931692469</v>
      </c>
      <c r="O31" s="152">
        <f t="shared" si="1"/>
        <v>2.3892225701350802</v>
      </c>
      <c r="P31" s="52">
        <f t="shared" si="8"/>
        <v>0.2078528593040771</v>
      </c>
    </row>
    <row r="32" spans="1:16" ht="20.100000000000001" customHeight="1" thickBot="1" x14ac:dyDescent="0.3">
      <c r="A32" s="8" t="s">
        <v>17</v>
      </c>
      <c r="B32" s="19">
        <f>B33-SUM(B7:B31)</f>
        <v>202532.80999999959</v>
      </c>
      <c r="C32" s="140">
        <f>C33-SUM(C7:C31)</f>
        <v>194873.55000000028</v>
      </c>
      <c r="D32" s="247">
        <f t="shared" si="2"/>
        <v>0.10518409987266457</v>
      </c>
      <c r="E32" s="215">
        <f t="shared" si="3"/>
        <v>9.9954093865478738E-2</v>
      </c>
      <c r="F32" s="52">
        <f t="shared" si="4"/>
        <v>-3.7817378823704298E-2</v>
      </c>
      <c r="H32" s="19">
        <f>H33-SUM(H7:H31)</f>
        <v>37558.875999999873</v>
      </c>
      <c r="I32" s="140">
        <f>I33-SUM(I7:I31)</f>
        <v>41806.245000000112</v>
      </c>
      <c r="J32" s="247">
        <f t="shared" si="5"/>
        <v>8.9983967448556773E-2</v>
      </c>
      <c r="K32" s="215">
        <f t="shared" si="6"/>
        <v>9.704202749843828E-2</v>
      </c>
      <c r="L32" s="52">
        <f t="shared" si="7"/>
        <v>0.11308562588508382</v>
      </c>
      <c r="N32" s="27">
        <f t="shared" si="0"/>
        <v>1.8544588405207012</v>
      </c>
      <c r="O32" s="152">
        <f t="shared" si="1"/>
        <v>2.145301145281135</v>
      </c>
      <c r="P32" s="52">
        <f t="shared" si="8"/>
        <v>0.15683405768055231</v>
      </c>
    </row>
    <row r="33" spans="1:16" ht="26.25" customHeight="1" thickBot="1" x14ac:dyDescent="0.3">
      <c r="A33" s="12" t="s">
        <v>18</v>
      </c>
      <c r="B33" s="17">
        <v>1925507.8499999996</v>
      </c>
      <c r="C33" s="145">
        <v>1949630.5000000005</v>
      </c>
      <c r="D33" s="243">
        <f>SUM(D7:D32)</f>
        <v>0.99999999999999978</v>
      </c>
      <c r="E33" s="244">
        <f>SUM(E7:E32)</f>
        <v>0.99999999999999989</v>
      </c>
      <c r="F33" s="57">
        <f t="shared" si="4"/>
        <v>1.2527941654457989E-2</v>
      </c>
      <c r="G33" s="1"/>
      <c r="H33" s="17">
        <v>417395.19899999996</v>
      </c>
      <c r="I33" s="145">
        <v>430805.56000000011</v>
      </c>
      <c r="J33" s="243">
        <f>SUM(J7:J32)</f>
        <v>0.99999999999999989</v>
      </c>
      <c r="K33" s="244">
        <f>SUM(K7:K32)</f>
        <v>1</v>
      </c>
      <c r="L33" s="57">
        <f t="shared" si="7"/>
        <v>3.2128690105034372E-2</v>
      </c>
      <c r="N33" s="29">
        <f t="shared" si="0"/>
        <v>2.1677148654574427</v>
      </c>
      <c r="O33" s="146">
        <f t="shared" si="1"/>
        <v>2.2096779877007462</v>
      </c>
      <c r="P33" s="57">
        <f t="shared" si="8"/>
        <v>1.935822967862896E-2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4"/>
      <c r="D36" s="348" t="s">
        <v>104</v>
      </c>
      <c r="E36" s="344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4"/>
      <c r="P36" s="130" t="s">
        <v>0</v>
      </c>
    </row>
    <row r="37" spans="1:16" x14ac:dyDescent="0.25">
      <c r="A37" s="361"/>
      <c r="B37" s="351" t="str">
        <f>B5</f>
        <v>jan-set</v>
      </c>
      <c r="C37" s="353"/>
      <c r="D37" s="351" t="str">
        <f>B5</f>
        <v>jan-set</v>
      </c>
      <c r="E37" s="353"/>
      <c r="F37" s="131" t="str">
        <f>F5</f>
        <v>2022/2021</v>
      </c>
      <c r="H37" s="354" t="str">
        <f>B5</f>
        <v>jan-set</v>
      </c>
      <c r="I37" s="353"/>
      <c r="J37" s="351" t="str">
        <f>B5</f>
        <v>jan-set</v>
      </c>
      <c r="K37" s="352"/>
      <c r="L37" s="131" t="str">
        <f>F37</f>
        <v>2022/2021</v>
      </c>
      <c r="N37" s="354" t="str">
        <f>B5</f>
        <v>jan-set</v>
      </c>
      <c r="O37" s="352"/>
      <c r="P37" s="131" t="str">
        <f>P5</f>
        <v>2022/2021</v>
      </c>
    </row>
    <row r="38" spans="1:16" ht="19.5" customHeight="1" thickBot="1" x14ac:dyDescent="0.3">
      <c r="A38" s="362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168</v>
      </c>
      <c r="B39" s="39">
        <v>140287.24</v>
      </c>
      <c r="C39" s="147">
        <v>135543.34999999992</v>
      </c>
      <c r="D39" s="247">
        <f t="shared" ref="D39:D61" si="9">B39/$B$62</f>
        <v>0.1880152696759459</v>
      </c>
      <c r="E39" s="246">
        <f t="shared" ref="E39:E61" si="10">C39/$C$62</f>
        <v>0.17784885695438818</v>
      </c>
      <c r="F39" s="52">
        <f>(C39-B39)/B39</f>
        <v>-3.3815548727026579E-2</v>
      </c>
      <c r="H39" s="39">
        <v>27539.495000000006</v>
      </c>
      <c r="I39" s="147">
        <v>24802.030000000006</v>
      </c>
      <c r="J39" s="247">
        <f t="shared" ref="J39:J61" si="11">H39/$H$62</f>
        <v>0.17730470290162664</v>
      </c>
      <c r="K39" s="246">
        <f t="shared" ref="K39:K61" si="12">I39/$I$62</f>
        <v>0.16027173606377493</v>
      </c>
      <c r="L39" s="52">
        <f>(I39-H39)/H39</f>
        <v>-9.9401423301335029E-2</v>
      </c>
      <c r="N39" s="27">
        <f t="shared" ref="N39:N62" si="13">(H39/B39)*10</f>
        <v>1.9630791082638741</v>
      </c>
      <c r="O39" s="151">
        <f t="shared" ref="O39:O62" si="14">(I39/C39)*10</f>
        <v>1.8298227098562947</v>
      </c>
      <c r="P39" s="61">
        <f t="shared" si="8"/>
        <v>-6.7881318611469468E-2</v>
      </c>
    </row>
    <row r="40" spans="1:16" ht="20.100000000000001" customHeight="1" x14ac:dyDescent="0.25">
      <c r="A40" s="38" t="s">
        <v>164</v>
      </c>
      <c r="B40" s="19">
        <v>154559.09000000003</v>
      </c>
      <c r="C40" s="140">
        <v>148168.04999999993</v>
      </c>
      <c r="D40" s="247">
        <f t="shared" si="9"/>
        <v>0.20714263811319403</v>
      </c>
      <c r="E40" s="215">
        <f t="shared" si="10"/>
        <v>0.19441395191767533</v>
      </c>
      <c r="F40" s="52">
        <f t="shared" ref="F40:F62" si="15">(C40-B40)/B40</f>
        <v>-4.1350139936771717E-2</v>
      </c>
      <c r="H40" s="19">
        <v>24207.331999999991</v>
      </c>
      <c r="I40" s="140">
        <v>24796.358</v>
      </c>
      <c r="J40" s="247">
        <f t="shared" si="11"/>
        <v>0.15585158000540814</v>
      </c>
      <c r="K40" s="215">
        <f t="shared" si="12"/>
        <v>0.16023508336692088</v>
      </c>
      <c r="L40" s="52">
        <f t="shared" ref="L40:L62" si="16">(I40-H40)/H40</f>
        <v>2.4332545197463692E-2</v>
      </c>
      <c r="N40" s="27">
        <f t="shared" si="13"/>
        <v>1.5662185899257033</v>
      </c>
      <c r="O40" s="152">
        <f t="shared" si="14"/>
        <v>1.6735293472513144</v>
      </c>
      <c r="P40" s="52">
        <f t="shared" si="8"/>
        <v>6.8515824046438897E-2</v>
      </c>
    </row>
    <row r="41" spans="1:16" ht="20.100000000000001" customHeight="1" x14ac:dyDescent="0.25">
      <c r="A41" s="38" t="s">
        <v>173</v>
      </c>
      <c r="B41" s="19">
        <v>90948.049999999959</v>
      </c>
      <c r="C41" s="140">
        <v>93620.579999999973</v>
      </c>
      <c r="D41" s="247">
        <f t="shared" si="9"/>
        <v>0.12189007458733526</v>
      </c>
      <c r="E41" s="215">
        <f t="shared" si="10"/>
        <v>0.12284123965068636</v>
      </c>
      <c r="F41" s="52">
        <f t="shared" si="15"/>
        <v>2.9385236956702365E-2</v>
      </c>
      <c r="H41" s="19">
        <v>19720.919000000005</v>
      </c>
      <c r="I41" s="140">
        <v>20481.208999999995</v>
      </c>
      <c r="J41" s="247">
        <f t="shared" si="11"/>
        <v>0.12696716785264378</v>
      </c>
      <c r="K41" s="215">
        <f t="shared" si="12"/>
        <v>0.13235041337805856</v>
      </c>
      <c r="L41" s="52">
        <f t="shared" si="16"/>
        <v>3.8552462996272623E-2</v>
      </c>
      <c r="N41" s="27">
        <f t="shared" si="13"/>
        <v>2.1683718342504337</v>
      </c>
      <c r="O41" s="152">
        <f t="shared" si="14"/>
        <v>2.1876823450570377</v>
      </c>
      <c r="P41" s="52">
        <f t="shared" si="8"/>
        <v>8.9055347895529886E-3</v>
      </c>
    </row>
    <row r="42" spans="1:16" ht="20.100000000000001" customHeight="1" x14ac:dyDescent="0.25">
      <c r="A42" s="38" t="s">
        <v>174</v>
      </c>
      <c r="B42" s="19">
        <v>93578.069999999978</v>
      </c>
      <c r="C42" s="140">
        <v>76275.62000000001</v>
      </c>
      <c r="D42" s="247">
        <f t="shared" si="9"/>
        <v>0.12541487070958512</v>
      </c>
      <c r="E42" s="215">
        <f t="shared" si="10"/>
        <v>0.10008260700718463</v>
      </c>
      <c r="F42" s="52">
        <f t="shared" si="15"/>
        <v>-0.1848985558261671</v>
      </c>
      <c r="H42" s="19">
        <v>20823.94400000001</v>
      </c>
      <c r="I42" s="140">
        <v>17573.517000000003</v>
      </c>
      <c r="J42" s="247">
        <f t="shared" si="11"/>
        <v>0.13406866045147567</v>
      </c>
      <c r="K42" s="215">
        <f t="shared" si="12"/>
        <v>0.11356078830387116</v>
      </c>
      <c r="L42" s="52">
        <f t="shared" si="16"/>
        <v>-0.1560908442704228</v>
      </c>
      <c r="N42" s="27">
        <f t="shared" si="13"/>
        <v>2.2253017186612221</v>
      </c>
      <c r="O42" s="152">
        <f t="shared" si="14"/>
        <v>2.3039494139805092</v>
      </c>
      <c r="P42" s="52">
        <f t="shared" si="8"/>
        <v>3.5342486216477155E-2</v>
      </c>
    </row>
    <row r="43" spans="1:16" ht="20.100000000000001" customHeight="1" x14ac:dyDescent="0.25">
      <c r="A43" s="38" t="s">
        <v>169</v>
      </c>
      <c r="B43" s="19">
        <v>40709.550000000017</v>
      </c>
      <c r="C43" s="140">
        <v>46845.219999999994</v>
      </c>
      <c r="D43" s="247">
        <f t="shared" si="9"/>
        <v>5.4559609424466596E-2</v>
      </c>
      <c r="E43" s="215">
        <f t="shared" si="10"/>
        <v>6.1466452103897735E-2</v>
      </c>
      <c r="F43" s="52">
        <f t="shared" si="15"/>
        <v>0.15071819757280475</v>
      </c>
      <c r="H43" s="19">
        <v>10572.248999999998</v>
      </c>
      <c r="I43" s="140">
        <v>12540.075999999992</v>
      </c>
      <c r="J43" s="247">
        <f t="shared" si="11"/>
        <v>6.8066225177586537E-2</v>
      </c>
      <c r="K43" s="215">
        <f t="shared" si="12"/>
        <v>8.1034485922792471E-2</v>
      </c>
      <c r="L43" s="52">
        <f t="shared" si="16"/>
        <v>0.1861313519952088</v>
      </c>
      <c r="N43" s="27">
        <f t="shared" si="13"/>
        <v>2.5969948083434953</v>
      </c>
      <c r="O43" s="152">
        <f t="shared" si="14"/>
        <v>2.6769168764710667</v>
      </c>
      <c r="P43" s="52">
        <f t="shared" si="8"/>
        <v>3.0774827839779185E-2</v>
      </c>
    </row>
    <row r="44" spans="1:16" ht="20.100000000000001" customHeight="1" x14ac:dyDescent="0.25">
      <c r="A44" s="38" t="s">
        <v>175</v>
      </c>
      <c r="B44" s="19">
        <v>40743.46</v>
      </c>
      <c r="C44" s="140">
        <v>74926.71000000005</v>
      </c>
      <c r="D44" s="247">
        <f t="shared" si="9"/>
        <v>5.4605056164987738E-2</v>
      </c>
      <c r="E44" s="215">
        <f t="shared" si="10"/>
        <v>9.8312678038818893E-2</v>
      </c>
      <c r="F44" s="52">
        <f t="shared" si="15"/>
        <v>0.83898741049483894</v>
      </c>
      <c r="H44" s="19">
        <v>8364.2609999999968</v>
      </c>
      <c r="I44" s="140">
        <v>10999.500999999997</v>
      </c>
      <c r="J44" s="247">
        <f t="shared" si="11"/>
        <v>5.3850762753516787E-2</v>
      </c>
      <c r="K44" s="215">
        <f t="shared" si="12"/>
        <v>7.1079227027192021E-2</v>
      </c>
      <c r="L44" s="52">
        <f t="shared" si="16"/>
        <v>0.31505951332699933</v>
      </c>
      <c r="N44" s="27">
        <f t="shared" si="13"/>
        <v>2.0529088594832148</v>
      </c>
      <c r="O44" s="152">
        <f t="shared" si="14"/>
        <v>1.4680346968390832</v>
      </c>
      <c r="P44" s="52">
        <f t="shared" si="8"/>
        <v>-0.28490020876589905</v>
      </c>
    </row>
    <row r="45" spans="1:16" ht="20.100000000000001" customHeight="1" x14ac:dyDescent="0.25">
      <c r="A45" s="38" t="s">
        <v>170</v>
      </c>
      <c r="B45" s="19">
        <v>32718.969999999983</v>
      </c>
      <c r="C45" s="140">
        <v>39175.170000000013</v>
      </c>
      <c r="D45" s="247">
        <f t="shared" si="9"/>
        <v>4.3850502498083081E-2</v>
      </c>
      <c r="E45" s="215">
        <f t="shared" si="10"/>
        <v>5.1402442137470007E-2</v>
      </c>
      <c r="F45" s="52">
        <f t="shared" si="15"/>
        <v>0.19732283748541085</v>
      </c>
      <c r="H45" s="19">
        <v>7936.4710000000014</v>
      </c>
      <c r="I45" s="140">
        <v>8330.5640000000003</v>
      </c>
      <c r="J45" s="247">
        <f t="shared" si="11"/>
        <v>5.1096566322017728E-2</v>
      </c>
      <c r="K45" s="215">
        <f t="shared" si="12"/>
        <v>5.3832446564671711E-2</v>
      </c>
      <c r="L45" s="52">
        <f t="shared" si="16"/>
        <v>4.9655949098786963E-2</v>
      </c>
      <c r="N45" s="27">
        <f t="shared" si="13"/>
        <v>2.425648179022752</v>
      </c>
      <c r="O45" s="152">
        <f t="shared" si="14"/>
        <v>2.1264908359044767</v>
      </c>
      <c r="P45" s="52">
        <f t="shared" si="8"/>
        <v>-0.12333088768000977</v>
      </c>
    </row>
    <row r="46" spans="1:16" ht="20.100000000000001" customHeight="1" x14ac:dyDescent="0.25">
      <c r="A46" s="38" t="s">
        <v>178</v>
      </c>
      <c r="B46" s="19">
        <v>33479.450000000004</v>
      </c>
      <c r="C46" s="140">
        <v>32026.070000000003</v>
      </c>
      <c r="D46" s="247">
        <f t="shared" si="9"/>
        <v>4.4869710319715095E-2</v>
      </c>
      <c r="E46" s="215">
        <f t="shared" si="10"/>
        <v>4.2021979995634062E-2</v>
      </c>
      <c r="F46" s="52">
        <f t="shared" si="15"/>
        <v>-4.3411107410665374E-2</v>
      </c>
      <c r="H46" s="19">
        <v>6993.4620000000023</v>
      </c>
      <c r="I46" s="140">
        <v>7086.2569999999987</v>
      </c>
      <c r="J46" s="247">
        <f t="shared" si="11"/>
        <v>4.5025288305534136E-2</v>
      </c>
      <c r="K46" s="215">
        <f t="shared" si="12"/>
        <v>4.5791683647833543E-2</v>
      </c>
      <c r="L46" s="52">
        <f t="shared" si="16"/>
        <v>1.3268821650849952E-2</v>
      </c>
      <c r="N46" s="27">
        <f t="shared" si="13"/>
        <v>2.0888819858151795</v>
      </c>
      <c r="O46" s="152">
        <f t="shared" si="14"/>
        <v>2.2126526920099776</v>
      </c>
      <c r="P46" s="52">
        <f t="shared" si="8"/>
        <v>5.9252129624975926E-2</v>
      </c>
    </row>
    <row r="47" spans="1:16" ht="20.100000000000001" customHeight="1" x14ac:dyDescent="0.25">
      <c r="A47" s="38" t="s">
        <v>180</v>
      </c>
      <c r="B47" s="19">
        <v>32658.709999999995</v>
      </c>
      <c r="C47" s="140">
        <v>31969.849999999995</v>
      </c>
      <c r="D47" s="247">
        <f t="shared" si="9"/>
        <v>4.3769741053559186E-2</v>
      </c>
      <c r="E47" s="215">
        <f t="shared" si="10"/>
        <v>4.1948212726801049E-2</v>
      </c>
      <c r="F47" s="52">
        <f t="shared" si="15"/>
        <v>-2.1092688596702096E-2</v>
      </c>
      <c r="H47" s="19">
        <v>7342.7769999999964</v>
      </c>
      <c r="I47" s="140">
        <v>7007.0780000000013</v>
      </c>
      <c r="J47" s="247">
        <f t="shared" si="11"/>
        <v>4.7274247202350531E-2</v>
      </c>
      <c r="K47" s="215">
        <f t="shared" si="12"/>
        <v>4.5280025699278796E-2</v>
      </c>
      <c r="L47" s="52">
        <f t="shared" si="16"/>
        <v>-4.5718261633166203E-2</v>
      </c>
      <c r="N47" s="27">
        <f t="shared" si="13"/>
        <v>2.2483365080862034</v>
      </c>
      <c r="O47" s="152">
        <f t="shared" si="14"/>
        <v>2.1917769398355018</v>
      </c>
      <c r="P47" s="52">
        <f t="shared" si="8"/>
        <v>-2.5156184604610388E-2</v>
      </c>
    </row>
    <row r="48" spans="1:16" ht="20.100000000000001" customHeight="1" x14ac:dyDescent="0.25">
      <c r="A48" s="38" t="s">
        <v>176</v>
      </c>
      <c r="B48" s="19">
        <v>13747.179999999998</v>
      </c>
      <c r="C48" s="140">
        <v>16913.350000000006</v>
      </c>
      <c r="D48" s="247">
        <f t="shared" si="9"/>
        <v>1.842419706157003E-2</v>
      </c>
      <c r="E48" s="215">
        <f t="shared" si="10"/>
        <v>2.219230943288257E-2</v>
      </c>
      <c r="F48" s="52">
        <f t="shared" si="15"/>
        <v>0.23031414442816692</v>
      </c>
      <c r="H48" s="19">
        <v>4191.9179999999997</v>
      </c>
      <c r="I48" s="140">
        <v>4220.8430000000008</v>
      </c>
      <c r="J48" s="247">
        <f t="shared" si="11"/>
        <v>2.6988395233027356E-2</v>
      </c>
      <c r="K48" s="215">
        <f t="shared" si="12"/>
        <v>2.7275260745295116E-2</v>
      </c>
      <c r="L48" s="52">
        <f t="shared" si="16"/>
        <v>6.9001826848714819E-3</v>
      </c>
      <c r="N48" s="27">
        <f t="shared" si="13"/>
        <v>3.0492930186409142</v>
      </c>
      <c r="O48" s="152">
        <f t="shared" si="14"/>
        <v>2.49556888493409</v>
      </c>
      <c r="P48" s="52">
        <f t="shared" si="8"/>
        <v>-0.18159098857400785</v>
      </c>
    </row>
    <row r="49" spans="1:16" ht="20.100000000000001" customHeight="1" x14ac:dyDescent="0.25">
      <c r="A49" s="38" t="s">
        <v>181</v>
      </c>
      <c r="B49" s="19">
        <v>13136.169999999998</v>
      </c>
      <c r="C49" s="140">
        <v>14752.999999999993</v>
      </c>
      <c r="D49" s="247">
        <f t="shared" si="9"/>
        <v>1.7605311395812406E-2</v>
      </c>
      <c r="E49" s="215">
        <f t="shared" si="10"/>
        <v>1.9357675508596246E-2</v>
      </c>
      <c r="F49" s="52">
        <f t="shared" si="15"/>
        <v>0.12308229872177315</v>
      </c>
      <c r="H49" s="19">
        <v>3732.1100000000006</v>
      </c>
      <c r="I49" s="140">
        <v>4187.0689999999995</v>
      </c>
      <c r="J49" s="247">
        <f t="shared" si="11"/>
        <v>2.4028060599738294E-2</v>
      </c>
      <c r="K49" s="215">
        <f t="shared" si="12"/>
        <v>2.7057011770762866E-2</v>
      </c>
      <c r="L49" s="52">
        <f t="shared" si="16"/>
        <v>0.12190396317364677</v>
      </c>
      <c r="N49" s="27">
        <f t="shared" si="13"/>
        <v>2.8410944742645694</v>
      </c>
      <c r="O49" s="152">
        <f t="shared" si="14"/>
        <v>2.8381136040127442</v>
      </c>
      <c r="P49" s="52">
        <f t="shared" si="8"/>
        <v>-1.049197863297687E-3</v>
      </c>
    </row>
    <row r="50" spans="1:16" ht="20.100000000000001" customHeight="1" x14ac:dyDescent="0.25">
      <c r="A50" s="38" t="s">
        <v>186</v>
      </c>
      <c r="B50" s="19">
        <v>8860.9500000000007</v>
      </c>
      <c r="C50" s="140">
        <v>13722.360000000004</v>
      </c>
      <c r="D50" s="247">
        <f t="shared" si="9"/>
        <v>1.1875591135979816E-2</v>
      </c>
      <c r="E50" s="215">
        <f t="shared" si="10"/>
        <v>1.8005354307065749E-2</v>
      </c>
      <c r="F50" s="52">
        <f t="shared" si="15"/>
        <v>0.54863304724662743</v>
      </c>
      <c r="H50" s="19">
        <v>2089.6559999999999</v>
      </c>
      <c r="I50" s="140">
        <v>3090.6189999999992</v>
      </c>
      <c r="J50" s="247">
        <f t="shared" si="11"/>
        <v>1.345361765880607E-2</v>
      </c>
      <c r="K50" s="215">
        <f t="shared" si="12"/>
        <v>1.9971706857934118E-2</v>
      </c>
      <c r="L50" s="52">
        <f t="shared" si="16"/>
        <v>0.47900850666329736</v>
      </c>
      <c r="N50" s="27">
        <f t="shared" si="13"/>
        <v>2.3582753542227413</v>
      </c>
      <c r="O50" s="152">
        <f t="shared" si="14"/>
        <v>2.2522503417779434</v>
      </c>
      <c r="P50" s="52">
        <f t="shared" si="8"/>
        <v>-4.4958707750114464E-2</v>
      </c>
    </row>
    <row r="51" spans="1:16" ht="20.100000000000001" customHeight="1" x14ac:dyDescent="0.25">
      <c r="A51" s="38" t="s">
        <v>188</v>
      </c>
      <c r="B51" s="19">
        <v>13276.829999999991</v>
      </c>
      <c r="C51" s="140">
        <v>10596.440000000002</v>
      </c>
      <c r="D51" s="247">
        <f t="shared" si="9"/>
        <v>1.7793826244579956E-2</v>
      </c>
      <c r="E51" s="215">
        <f t="shared" si="10"/>
        <v>1.3903778693574849E-2</v>
      </c>
      <c r="F51" s="52">
        <f t="shared" si="15"/>
        <v>-0.20188478725719847</v>
      </c>
      <c r="H51" s="19">
        <v>3391.2660000000001</v>
      </c>
      <c r="I51" s="140">
        <v>3001.3280000000018</v>
      </c>
      <c r="J51" s="247">
        <f t="shared" si="11"/>
        <v>2.1833639672419108E-2</v>
      </c>
      <c r="K51" s="215">
        <f t="shared" si="12"/>
        <v>1.9394704750248976E-2</v>
      </c>
      <c r="L51" s="52">
        <f t="shared" si="16"/>
        <v>-0.11498301814130719</v>
      </c>
      <c r="N51" s="27">
        <f t="shared" si="13"/>
        <v>2.5542738741100113</v>
      </c>
      <c r="O51" s="152">
        <f t="shared" si="14"/>
        <v>2.8323927658723131</v>
      </c>
      <c r="P51" s="52">
        <f t="shared" si="8"/>
        <v>0.10888373975136365</v>
      </c>
    </row>
    <row r="52" spans="1:16" ht="20.100000000000001" customHeight="1" x14ac:dyDescent="0.25">
      <c r="A52" s="38" t="s">
        <v>191</v>
      </c>
      <c r="B52" s="19">
        <v>4541</v>
      </c>
      <c r="C52" s="140">
        <v>5295.6299999999992</v>
      </c>
      <c r="D52" s="247">
        <f t="shared" si="9"/>
        <v>6.0859229934131596E-3</v>
      </c>
      <c r="E52" s="215">
        <f t="shared" si="10"/>
        <v>6.948490961403618E-3</v>
      </c>
      <c r="F52" s="52">
        <f t="shared" si="15"/>
        <v>0.16618145782867191</v>
      </c>
      <c r="H52" s="19">
        <v>1277.8690000000001</v>
      </c>
      <c r="I52" s="140">
        <v>1523.2969999999998</v>
      </c>
      <c r="J52" s="247">
        <f t="shared" si="11"/>
        <v>8.2271727710402365E-3</v>
      </c>
      <c r="K52" s="215">
        <f t="shared" si="12"/>
        <v>9.84360775028254E-3</v>
      </c>
      <c r="L52" s="52">
        <f t="shared" si="16"/>
        <v>0.19206037551579985</v>
      </c>
      <c r="N52" s="27">
        <f t="shared" ref="N52" si="17">(H52/B52)*10</f>
        <v>2.8140695881964328</v>
      </c>
      <c r="O52" s="152">
        <f t="shared" ref="O52" si="18">(I52/C52)*10</f>
        <v>2.8765170527397115</v>
      </c>
      <c r="P52" s="52">
        <f t="shared" ref="P52" si="19">(O52-N52)/N52</f>
        <v>2.2191158600062159E-2</v>
      </c>
    </row>
    <row r="53" spans="1:16" ht="20.100000000000001" customHeight="1" x14ac:dyDescent="0.25">
      <c r="A53" s="38" t="s">
        <v>190</v>
      </c>
      <c r="B53" s="19">
        <v>12827.420000000007</v>
      </c>
      <c r="C53" s="140">
        <v>7775.0600000000022</v>
      </c>
      <c r="D53" s="247">
        <f t="shared" si="9"/>
        <v>1.7191519560486208E-2</v>
      </c>
      <c r="E53" s="215">
        <f t="shared" si="10"/>
        <v>1.0201795468031346E-2</v>
      </c>
      <c r="F53" s="52">
        <f t="shared" si="15"/>
        <v>-0.3938718775872313</v>
      </c>
      <c r="H53" s="19">
        <v>1986.4729999999997</v>
      </c>
      <c r="I53" s="140">
        <v>1456.6019999999994</v>
      </c>
      <c r="J53" s="247">
        <f t="shared" si="11"/>
        <v>1.2789305144742228E-2</v>
      </c>
      <c r="K53" s="215">
        <f t="shared" si="12"/>
        <v>9.4126219222364672E-3</v>
      </c>
      <c r="L53" s="52">
        <f t="shared" si="16"/>
        <v>-0.26673959323887131</v>
      </c>
      <c r="N53" s="27">
        <f t="shared" ref="N53" si="20">(H53/B53)*10</f>
        <v>1.548614608393581</v>
      </c>
      <c r="O53" s="152">
        <f t="shared" ref="O53" si="21">(I53/C53)*10</f>
        <v>1.8734286294896747</v>
      </c>
      <c r="P53" s="52">
        <f t="shared" ref="P53" si="22">(O53-N53)/N53</f>
        <v>0.20974490317706088</v>
      </c>
    </row>
    <row r="54" spans="1:16" ht="20.100000000000001" customHeight="1" x14ac:dyDescent="0.25">
      <c r="A54" s="38" t="s">
        <v>193</v>
      </c>
      <c r="B54" s="19">
        <v>8546.0299999999988</v>
      </c>
      <c r="C54" s="140">
        <v>4080.0799999999981</v>
      </c>
      <c r="D54" s="247">
        <f t="shared" si="9"/>
        <v>1.1453530165029433E-2</v>
      </c>
      <c r="E54" s="215">
        <f t="shared" si="10"/>
        <v>5.3535460373560209E-3</v>
      </c>
      <c r="F54" s="52">
        <f t="shared" si="15"/>
        <v>-0.52257597972391878</v>
      </c>
      <c r="H54" s="19">
        <v>1874.4040000000005</v>
      </c>
      <c r="I54" s="140">
        <v>857.89099999999985</v>
      </c>
      <c r="J54" s="247">
        <f t="shared" si="11"/>
        <v>1.2067782809293366E-2</v>
      </c>
      <c r="K54" s="215">
        <f t="shared" si="12"/>
        <v>5.543726861208049E-3</v>
      </c>
      <c r="L54" s="52">
        <f t="shared" si="16"/>
        <v>-0.54231264978094385</v>
      </c>
      <c r="N54" s="27">
        <f t="shared" ref="N54" si="23">(H54/B54)*10</f>
        <v>2.1933037913510725</v>
      </c>
      <c r="O54" s="152">
        <f t="shared" ref="O54" si="24">(I54/C54)*10</f>
        <v>2.1026327915138925</v>
      </c>
      <c r="P54" s="52">
        <f t="shared" ref="P54" si="25">(O54-N54)/N54</f>
        <v>-4.1339918434795002E-2</v>
      </c>
    </row>
    <row r="55" spans="1:16" ht="20.100000000000001" customHeight="1" x14ac:dyDescent="0.25">
      <c r="A55" s="38" t="s">
        <v>194</v>
      </c>
      <c r="B55" s="19">
        <v>3918.1</v>
      </c>
      <c r="C55" s="140">
        <v>2952.49</v>
      </c>
      <c r="D55" s="247">
        <f t="shared" si="9"/>
        <v>5.251102153819005E-3</v>
      </c>
      <c r="E55" s="215">
        <f t="shared" si="10"/>
        <v>3.8740150045668918E-3</v>
      </c>
      <c r="F55" s="52">
        <f t="shared" si="15"/>
        <v>-0.24644853372808254</v>
      </c>
      <c r="H55" s="19">
        <v>1076.1029999999998</v>
      </c>
      <c r="I55" s="140">
        <v>796.58500000000004</v>
      </c>
      <c r="J55" s="247">
        <f t="shared" si="11"/>
        <v>6.9281634505843001E-3</v>
      </c>
      <c r="K55" s="215">
        <f t="shared" si="12"/>
        <v>5.147564972397909E-3</v>
      </c>
      <c r="L55" s="52">
        <f t="shared" si="16"/>
        <v>-0.25975022837033246</v>
      </c>
      <c r="N55" s="27">
        <f t="shared" ref="N55:N56" si="26">(H55/B55)*10</f>
        <v>2.7464919221051014</v>
      </c>
      <c r="O55" s="152">
        <f t="shared" ref="O55:O56" si="27">(I55/C55)*10</f>
        <v>2.6980108315354161</v>
      </c>
      <c r="P55" s="52">
        <f t="shared" ref="P55:P56" si="28">(O55-N55)/N55</f>
        <v>-1.765200552001844E-2</v>
      </c>
    </row>
    <row r="56" spans="1:16" ht="20.100000000000001" customHeight="1" x14ac:dyDescent="0.25">
      <c r="A56" s="38" t="s">
        <v>189</v>
      </c>
      <c r="B56" s="19">
        <v>2019.1399999999992</v>
      </c>
      <c r="C56" s="140">
        <v>1814.2599999999998</v>
      </c>
      <c r="D56" s="247">
        <f t="shared" si="9"/>
        <v>2.7060846846333939E-3</v>
      </c>
      <c r="E56" s="215">
        <f t="shared" si="10"/>
        <v>2.3805230372280781E-3</v>
      </c>
      <c r="F56" s="52">
        <f t="shared" si="15"/>
        <v>-0.10146894222292635</v>
      </c>
      <c r="H56" s="19">
        <v>689.17700000000013</v>
      </c>
      <c r="I56" s="140">
        <v>602.351</v>
      </c>
      <c r="J56" s="247">
        <f t="shared" si="11"/>
        <v>4.4370575143674327E-3</v>
      </c>
      <c r="K56" s="215">
        <f t="shared" si="12"/>
        <v>3.8924168904622266E-3</v>
      </c>
      <c r="L56" s="52">
        <f t="shared" si="16"/>
        <v>-0.12598505173562108</v>
      </c>
      <c r="N56" s="27">
        <f t="shared" si="26"/>
        <v>3.4132204800063413</v>
      </c>
      <c r="O56" s="152">
        <f t="shared" si="27"/>
        <v>3.3200919383109371</v>
      </c>
      <c r="P56" s="52">
        <f t="shared" si="28"/>
        <v>-2.7284654548665771E-2</v>
      </c>
    </row>
    <row r="57" spans="1:16" ht="20.100000000000001" customHeight="1" x14ac:dyDescent="0.25">
      <c r="A57" s="38" t="s">
        <v>195</v>
      </c>
      <c r="B57" s="19">
        <v>2012.3799999999999</v>
      </c>
      <c r="C57" s="140">
        <v>2633.9199999999996</v>
      </c>
      <c r="D57" s="247">
        <f t="shared" si="9"/>
        <v>2.6970248212915158E-3</v>
      </c>
      <c r="E57" s="215">
        <f t="shared" si="10"/>
        <v>3.4560136023589669E-3</v>
      </c>
      <c r="F57" s="52">
        <f t="shared" si="15"/>
        <v>0.30885816794044851</v>
      </c>
      <c r="H57" s="19">
        <v>452.20700000000005</v>
      </c>
      <c r="I57" s="140">
        <v>542.88800000000003</v>
      </c>
      <c r="J57" s="247">
        <f t="shared" si="11"/>
        <v>2.91139789546017E-3</v>
      </c>
      <c r="K57" s="215">
        <f t="shared" si="12"/>
        <v>3.5081645433132137E-3</v>
      </c>
      <c r="L57" s="52">
        <f t="shared" si="16"/>
        <v>0.20052984584493377</v>
      </c>
      <c r="N57" s="27">
        <f t="shared" si="13"/>
        <v>2.247125294427494</v>
      </c>
      <c r="O57" s="152">
        <f t="shared" si="14"/>
        <v>2.0611408091361931</v>
      </c>
      <c r="P57" s="52">
        <f t="shared" si="8"/>
        <v>-8.2765516347714202E-2</v>
      </c>
    </row>
    <row r="58" spans="1:16" ht="20.100000000000001" customHeight="1" x14ac:dyDescent="0.25">
      <c r="A58" s="38" t="s">
        <v>192</v>
      </c>
      <c r="B58" s="19">
        <v>1843.7</v>
      </c>
      <c r="C58" s="140">
        <v>1569.1499999999999</v>
      </c>
      <c r="D58" s="247">
        <f t="shared" si="9"/>
        <v>2.4709571070151604E-3</v>
      </c>
      <c r="E58" s="215">
        <f t="shared" si="10"/>
        <v>2.0589098166009499E-3</v>
      </c>
      <c r="F58" s="52">
        <f t="shared" si="15"/>
        <v>-0.14891251288170537</v>
      </c>
      <c r="H58" s="19">
        <v>507.87200000000007</v>
      </c>
      <c r="I58" s="140">
        <v>395.17400000000021</v>
      </c>
      <c r="J58" s="247">
        <f t="shared" si="11"/>
        <v>3.269780149274884E-3</v>
      </c>
      <c r="K58" s="215">
        <f t="shared" si="12"/>
        <v>2.5536306111744161E-3</v>
      </c>
      <c r="L58" s="52">
        <f t="shared" si="16"/>
        <v>-0.22190236910087552</v>
      </c>
      <c r="N58" s="27">
        <f t="shared" si="13"/>
        <v>2.75463470195802</v>
      </c>
      <c r="O58" s="152">
        <f t="shared" si="14"/>
        <v>2.5183953095625036</v>
      </c>
      <c r="P58" s="52">
        <f t="shared" si="8"/>
        <v>-8.5760697136210193E-2</v>
      </c>
    </row>
    <row r="59" spans="1:16" ht="20.100000000000001" customHeight="1" x14ac:dyDescent="0.25">
      <c r="A59" s="38" t="s">
        <v>197</v>
      </c>
      <c r="B59" s="19">
        <v>202.69</v>
      </c>
      <c r="C59" s="140">
        <v>340.9099999999998</v>
      </c>
      <c r="D59" s="247">
        <f t="shared" si="9"/>
        <v>2.7164847644459665E-4</v>
      </c>
      <c r="E59" s="215">
        <f t="shared" si="10"/>
        <v>4.4731411629062191E-4</v>
      </c>
      <c r="F59" s="52">
        <f>(C59-B59)/B59</f>
        <v>0.68192806749222856</v>
      </c>
      <c r="H59" s="19">
        <v>126.77499999999998</v>
      </c>
      <c r="I59" s="140">
        <v>101.38500000000002</v>
      </c>
      <c r="J59" s="247">
        <f t="shared" si="11"/>
        <v>8.1620246523597141E-4</v>
      </c>
      <c r="K59" s="215">
        <f t="shared" si="12"/>
        <v>6.5515403218308413E-4</v>
      </c>
      <c r="L59" s="52">
        <f>(I59-H59)/H59</f>
        <v>-0.20027607966870409</v>
      </c>
      <c r="N59" s="27">
        <f t="shared" si="13"/>
        <v>6.2546252898514965</v>
      </c>
      <c r="O59" s="152">
        <f t="shared" si="14"/>
        <v>2.9739520694611503</v>
      </c>
      <c r="P59" s="52">
        <f>(O59-N59)/N59</f>
        <v>-0.5245195464728214</v>
      </c>
    </row>
    <row r="60" spans="1:16" ht="20.100000000000001" customHeight="1" x14ac:dyDescent="0.25">
      <c r="A60" s="38" t="s">
        <v>215</v>
      </c>
      <c r="B60" s="19">
        <v>264.41999999999985</v>
      </c>
      <c r="C60" s="140">
        <v>267.37000000000006</v>
      </c>
      <c r="D60" s="247">
        <f t="shared" si="9"/>
        <v>3.5438003918042432E-4</v>
      </c>
      <c r="E60" s="215">
        <f t="shared" si="10"/>
        <v>3.5082096527712207E-4</v>
      </c>
      <c r="F60" s="52">
        <f>(C60-B60)/B60</f>
        <v>1.1156493457379237E-2</v>
      </c>
      <c r="H60" s="19">
        <v>92.788000000000011</v>
      </c>
      <c r="I60" s="140">
        <v>82.785000000000011</v>
      </c>
      <c r="J60" s="247">
        <f t="shared" si="11"/>
        <v>5.9738745292301594E-4</v>
      </c>
      <c r="K60" s="215">
        <f t="shared" si="12"/>
        <v>5.3496006859275649E-4</v>
      </c>
      <c r="L60" s="52">
        <f>(I60-H60)/H60</f>
        <v>-0.10780488856317626</v>
      </c>
      <c r="N60" s="27">
        <f t="shared" si="13"/>
        <v>3.5091142878753523</v>
      </c>
      <c r="O60" s="152">
        <f t="shared" si="14"/>
        <v>3.0962710850132775</v>
      </c>
      <c r="P60" s="52">
        <f>(O60-N60)/N60</f>
        <v>-0.11764883357846891</v>
      </c>
    </row>
    <row r="61" spans="1:16" ht="20.100000000000001" customHeight="1" thickBot="1" x14ac:dyDescent="0.3">
      <c r="A61" s="8" t="s">
        <v>17</v>
      </c>
      <c r="B61" s="19">
        <f>B62-SUM(B39:B60)</f>
        <v>1269.5199999999022</v>
      </c>
      <c r="C61" s="140">
        <f>C62-SUM(C39:C60)</f>
        <v>861.9900000001071</v>
      </c>
      <c r="D61" s="247">
        <f t="shared" si="9"/>
        <v>1.7014316138729969E-3</v>
      </c>
      <c r="E61" s="215">
        <f t="shared" si="10"/>
        <v>1.131032516210734E-3</v>
      </c>
      <c r="F61" s="52">
        <f t="shared" si="15"/>
        <v>-0.32101109080583723</v>
      </c>
      <c r="H61" s="19">
        <f>H62-SUM(H39:H60)</f>
        <v>333.45300000000861</v>
      </c>
      <c r="I61" s="140">
        <f>I62-SUM(I39:I60)</f>
        <v>274.46099999998114</v>
      </c>
      <c r="J61" s="247">
        <f t="shared" si="11"/>
        <v>2.146836210927529E-3</v>
      </c>
      <c r="K61" s="215">
        <f t="shared" si="12"/>
        <v>1.7735782495141201E-3</v>
      </c>
      <c r="L61" s="52">
        <f t="shared" si="16"/>
        <v>-0.17691248841673624</v>
      </c>
      <c r="N61" s="27">
        <f t="shared" si="13"/>
        <v>2.6266069065476265</v>
      </c>
      <c r="O61" s="152">
        <f t="shared" si="14"/>
        <v>3.1840392579954182</v>
      </c>
      <c r="P61" s="52">
        <f t="shared" si="8"/>
        <v>0.2122252667722071</v>
      </c>
    </row>
    <row r="62" spans="1:16" ht="26.25" customHeight="1" thickBot="1" x14ac:dyDescent="0.3">
      <c r="A62" s="12" t="s">
        <v>18</v>
      </c>
      <c r="B62" s="17">
        <v>746148.11999999976</v>
      </c>
      <c r="C62" s="145">
        <v>762126.63</v>
      </c>
      <c r="D62" s="253">
        <f>SUM(D39:D61)</f>
        <v>1.0000000000000002</v>
      </c>
      <c r="E62" s="254">
        <f>SUM(E39:E61)</f>
        <v>1.0000000000000002</v>
      </c>
      <c r="F62" s="57">
        <f t="shared" si="15"/>
        <v>2.1414662279119926E-2</v>
      </c>
      <c r="G62" s="1"/>
      <c r="H62" s="17">
        <v>155322.98100000003</v>
      </c>
      <c r="I62" s="145">
        <v>154749.86799999999</v>
      </c>
      <c r="J62" s="253">
        <f>SUM(J39:J61)</f>
        <v>0.99999999999999967</v>
      </c>
      <c r="K62" s="254">
        <f>SUM(K39:K61)</f>
        <v>1.0000000000000002</v>
      </c>
      <c r="L62" s="57">
        <f t="shared" si="16"/>
        <v>-3.6898145806256518E-3</v>
      </c>
      <c r="M62" s="1"/>
      <c r="N62" s="29">
        <f t="shared" si="13"/>
        <v>2.0816641741320754</v>
      </c>
      <c r="O62" s="146">
        <f t="shared" si="14"/>
        <v>2.0305007318796875</v>
      </c>
      <c r="P62" s="57">
        <f t="shared" si="8"/>
        <v>-2.4578144202207768E-2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4"/>
      <c r="D65" s="348" t="s">
        <v>104</v>
      </c>
      <c r="E65" s="344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4"/>
      <c r="P65" s="130" t="s">
        <v>0</v>
      </c>
    </row>
    <row r="66" spans="1:16" x14ac:dyDescent="0.25">
      <c r="A66" s="361"/>
      <c r="B66" s="351" t="str">
        <f>B5</f>
        <v>jan-set</v>
      </c>
      <c r="C66" s="353"/>
      <c r="D66" s="351" t="str">
        <f>B5</f>
        <v>jan-set</v>
      </c>
      <c r="E66" s="353"/>
      <c r="F66" s="131" t="str">
        <f>F37</f>
        <v>2022/2021</v>
      </c>
      <c r="H66" s="354" t="str">
        <f>B5</f>
        <v>jan-set</v>
      </c>
      <c r="I66" s="353"/>
      <c r="J66" s="351" t="str">
        <f>B5</f>
        <v>jan-set</v>
      </c>
      <c r="K66" s="352"/>
      <c r="L66" s="131" t="str">
        <f>F66</f>
        <v>2022/2021</v>
      </c>
      <c r="N66" s="354" t="str">
        <f>B5</f>
        <v>jan-set</v>
      </c>
      <c r="O66" s="352"/>
      <c r="P66" s="131" t="str">
        <f>P37</f>
        <v>2022/2021</v>
      </c>
    </row>
    <row r="67" spans="1:16" ht="19.5" customHeight="1" thickBot="1" x14ac:dyDescent="0.3">
      <c r="A67" s="362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 t="s">
        <v>23</v>
      </c>
    </row>
    <row r="68" spans="1:16" ht="20.100000000000001" customHeight="1" x14ac:dyDescent="0.25">
      <c r="A68" s="38" t="s">
        <v>163</v>
      </c>
      <c r="B68" s="39">
        <v>186418.81</v>
      </c>
      <c r="C68" s="147">
        <v>163295.34</v>
      </c>
      <c r="D68" s="247">
        <f>B68/$B$96</f>
        <v>0.15806781023462618</v>
      </c>
      <c r="E68" s="246">
        <f>C68/$C$96</f>
        <v>0.1375114171206869</v>
      </c>
      <c r="F68" s="61">
        <f t="shared" ref="F68:F80" si="29">(C68-B68)/B68</f>
        <v>-0.12404043347342471</v>
      </c>
      <c r="H68" s="19">
        <v>50014.478000000003</v>
      </c>
      <c r="I68" s="147">
        <v>49524.779000000017</v>
      </c>
      <c r="J68" s="245">
        <f>H68/$H$96</f>
        <v>0.19084235017997975</v>
      </c>
      <c r="K68" s="246">
        <f>I68/$I$96</f>
        <v>0.17940140498896151</v>
      </c>
      <c r="L68" s="61">
        <f t="shared" ref="L68:L80" si="30">(I68-H68)/H68</f>
        <v>-9.7911448760893988E-3</v>
      </c>
      <c r="N68" s="41">
        <f t="shared" ref="N68:N96" si="31">(H68/B68)*10</f>
        <v>2.6829094124139088</v>
      </c>
      <c r="O68" s="149">
        <f t="shared" ref="O68:O96" si="32">(I68/C68)*10</f>
        <v>3.0328348010420885</v>
      </c>
      <c r="P68" s="61">
        <f t="shared" si="8"/>
        <v>0.13042758246292757</v>
      </c>
    </row>
    <row r="69" spans="1:16" ht="20.100000000000001" customHeight="1" x14ac:dyDescent="0.25">
      <c r="A69" s="38" t="s">
        <v>166</v>
      </c>
      <c r="B69" s="19">
        <v>190957.96999999997</v>
      </c>
      <c r="C69" s="140">
        <v>166859.37999999995</v>
      </c>
      <c r="D69" s="247">
        <f t="shared" ref="D69:D95" si="33">B69/$B$96</f>
        <v>0.16191664438126943</v>
      </c>
      <c r="E69" s="215">
        <f t="shared" ref="E69:E95" si="34">C69/$C$96</f>
        <v>0.14051270418175554</v>
      </c>
      <c r="F69" s="52">
        <f t="shared" si="29"/>
        <v>-0.12619839852717343</v>
      </c>
      <c r="H69" s="19">
        <v>50235.05099999997</v>
      </c>
      <c r="I69" s="140">
        <v>46168.323999999993</v>
      </c>
      <c r="J69" s="214">
        <f t="shared" ref="J69:J96" si="35">H69/$H$96</f>
        <v>0.1916839998660215</v>
      </c>
      <c r="K69" s="215">
        <f t="shared" ref="K69:K96" si="36">I69/$I$96</f>
        <v>0.16724278954552402</v>
      </c>
      <c r="L69" s="52">
        <f t="shared" si="30"/>
        <v>-8.095397375031986E-2</v>
      </c>
      <c r="N69" s="40">
        <f t="shared" si="31"/>
        <v>2.6306862709108176</v>
      </c>
      <c r="O69" s="143">
        <f t="shared" si="32"/>
        <v>2.7669001287191652</v>
      </c>
      <c r="P69" s="52">
        <f t="shared" si="8"/>
        <v>5.1778830229416345E-2</v>
      </c>
    </row>
    <row r="70" spans="1:16" ht="20.100000000000001" customHeight="1" x14ac:dyDescent="0.25">
      <c r="A70" s="38" t="s">
        <v>165</v>
      </c>
      <c r="B70" s="19">
        <v>136398.50000000003</v>
      </c>
      <c r="C70" s="140">
        <v>129364.82000000002</v>
      </c>
      <c r="D70" s="247">
        <f t="shared" si="33"/>
        <v>0.11565470359073562</v>
      </c>
      <c r="E70" s="215">
        <f t="shared" si="34"/>
        <v>0.10893844076482882</v>
      </c>
      <c r="F70" s="52">
        <f t="shared" si="29"/>
        <v>-5.1567136002228807E-2</v>
      </c>
      <c r="H70" s="19">
        <v>32528.505000000008</v>
      </c>
      <c r="I70" s="140">
        <v>33176.552000000003</v>
      </c>
      <c r="J70" s="214">
        <f t="shared" si="35"/>
        <v>0.12412038654169745</v>
      </c>
      <c r="K70" s="215">
        <f t="shared" si="36"/>
        <v>0.12018064818601895</v>
      </c>
      <c r="L70" s="52">
        <f t="shared" si="30"/>
        <v>1.9922434185032322E-2</v>
      </c>
      <c r="N70" s="40">
        <f t="shared" si="31"/>
        <v>2.3848139825584593</v>
      </c>
      <c r="O70" s="143">
        <f t="shared" si="32"/>
        <v>2.5645729650456746</v>
      </c>
      <c r="P70" s="52">
        <f t="shared" si="8"/>
        <v>7.5376521524067652E-2</v>
      </c>
    </row>
    <row r="71" spans="1:16" ht="20.100000000000001" customHeight="1" x14ac:dyDescent="0.25">
      <c r="A71" s="38" t="s">
        <v>167</v>
      </c>
      <c r="B71" s="19">
        <v>93232.070000000036</v>
      </c>
      <c r="C71" s="140">
        <v>89057.850000000049</v>
      </c>
      <c r="D71" s="247">
        <f t="shared" si="33"/>
        <v>7.9053123172180911E-2</v>
      </c>
      <c r="E71" s="215">
        <f t="shared" si="34"/>
        <v>7.4995839803031566E-2</v>
      </c>
      <c r="F71" s="52">
        <f t="shared" si="29"/>
        <v>-4.4772362128181697E-2</v>
      </c>
      <c r="H71" s="19">
        <v>30141.190999999995</v>
      </c>
      <c r="I71" s="140">
        <v>31944.553000000014</v>
      </c>
      <c r="J71" s="214">
        <f t="shared" si="35"/>
        <v>0.11501101196464858</v>
      </c>
      <c r="K71" s="215">
        <f t="shared" si="36"/>
        <v>0.11571778422159835</v>
      </c>
      <c r="L71" s="52">
        <f t="shared" si="30"/>
        <v>5.9830482478280947E-2</v>
      </c>
      <c r="N71" s="40">
        <f t="shared" si="31"/>
        <v>3.2329209251709186</v>
      </c>
      <c r="O71" s="143">
        <f t="shared" si="32"/>
        <v>3.5869441043097265</v>
      </c>
      <c r="P71" s="52">
        <f t="shared" si="8"/>
        <v>0.10950567221810148</v>
      </c>
    </row>
    <row r="72" spans="1:16" ht="20.100000000000001" customHeight="1" x14ac:dyDescent="0.25">
      <c r="A72" s="38" t="s">
        <v>171</v>
      </c>
      <c r="B72" s="19">
        <v>143831.82999999996</v>
      </c>
      <c r="C72" s="140">
        <v>228782.53000000012</v>
      </c>
      <c r="D72" s="247">
        <f t="shared" si="33"/>
        <v>0.12195755573238026</v>
      </c>
      <c r="E72" s="215">
        <f t="shared" si="34"/>
        <v>0.19265834476817331</v>
      </c>
      <c r="F72" s="52">
        <f t="shared" si="29"/>
        <v>0.59062517663857983</v>
      </c>
      <c r="H72" s="19">
        <v>15888.787999999999</v>
      </c>
      <c r="I72" s="140">
        <v>29499.262000000006</v>
      </c>
      <c r="J72" s="214">
        <f t="shared" si="35"/>
        <v>6.0627517564643178E-2</v>
      </c>
      <c r="K72" s="215">
        <f t="shared" si="36"/>
        <v>0.10685982160440295</v>
      </c>
      <c r="L72" s="52">
        <f t="shared" si="30"/>
        <v>0.85660869790697747</v>
      </c>
      <c r="N72" s="40">
        <f t="shared" si="31"/>
        <v>1.1046781508654937</v>
      </c>
      <c r="O72" s="143">
        <f t="shared" si="32"/>
        <v>1.2894018612347713</v>
      </c>
      <c r="P72" s="52">
        <f t="shared" ref="P72:P80" si="37">(O72-N72)/N72</f>
        <v>0.16721948399590431</v>
      </c>
    </row>
    <row r="73" spans="1:16" ht="20.100000000000001" customHeight="1" x14ac:dyDescent="0.25">
      <c r="A73" s="38" t="s">
        <v>172</v>
      </c>
      <c r="B73" s="19">
        <v>71611.539999999994</v>
      </c>
      <c r="C73" s="140">
        <v>64633.049999999967</v>
      </c>
      <c r="D73" s="247">
        <f t="shared" si="33"/>
        <v>6.07206929136032E-2</v>
      </c>
      <c r="E73" s="215">
        <f t="shared" si="34"/>
        <v>5.4427654202086895E-2</v>
      </c>
      <c r="F73" s="52">
        <f t="shared" si="29"/>
        <v>-9.7449237930088195E-2</v>
      </c>
      <c r="H73" s="19">
        <v>21320.350999999999</v>
      </c>
      <c r="I73" s="140">
        <v>20317.822</v>
      </c>
      <c r="J73" s="214">
        <f t="shared" si="35"/>
        <v>8.1352961266577276E-2</v>
      </c>
      <c r="K73" s="215">
        <f t="shared" si="36"/>
        <v>7.3600445811492277E-2</v>
      </c>
      <c r="L73" s="52">
        <f t="shared" si="30"/>
        <v>-4.7022162064780201E-2</v>
      </c>
      <c r="N73" s="40">
        <f t="shared" si="31"/>
        <v>2.9772228051512366</v>
      </c>
      <c r="O73" s="143">
        <f t="shared" si="32"/>
        <v>3.1435654050056447</v>
      </c>
      <c r="P73" s="52">
        <f t="shared" si="37"/>
        <v>5.587173374011499E-2</v>
      </c>
    </row>
    <row r="74" spans="1:16" ht="20.100000000000001" customHeight="1" x14ac:dyDescent="0.25">
      <c r="A74" s="38" t="s">
        <v>177</v>
      </c>
      <c r="B74" s="19">
        <v>38431.929999999993</v>
      </c>
      <c r="C74" s="140">
        <v>29572.590000000007</v>
      </c>
      <c r="D74" s="247">
        <f t="shared" si="33"/>
        <v>3.2587114026693099E-2</v>
      </c>
      <c r="E74" s="215">
        <f t="shared" si="34"/>
        <v>2.4903152526147134E-2</v>
      </c>
      <c r="F74" s="52">
        <f t="shared" si="29"/>
        <v>-0.23052029913668107</v>
      </c>
      <c r="H74" s="19">
        <v>9140.770999999997</v>
      </c>
      <c r="I74" s="140">
        <v>7697.6669999999995</v>
      </c>
      <c r="J74" s="214">
        <f t="shared" si="35"/>
        <v>3.4878824889405087E-2</v>
      </c>
      <c r="K74" s="215">
        <f t="shared" si="36"/>
        <v>2.7884471224741129E-2</v>
      </c>
      <c r="L74" s="52">
        <f t="shared" si="30"/>
        <v>-0.15787552275404318</v>
      </c>
      <c r="N74" s="40">
        <f t="shared" si="31"/>
        <v>2.378431424078884</v>
      </c>
      <c r="O74" s="143">
        <f t="shared" si="32"/>
        <v>2.6029735643716014</v>
      </c>
      <c r="P74" s="52">
        <f t="shared" si="37"/>
        <v>9.4407657929291733E-2</v>
      </c>
    </row>
    <row r="75" spans="1:16" ht="20.100000000000001" customHeight="1" x14ac:dyDescent="0.25">
      <c r="A75" s="38" t="s">
        <v>183</v>
      </c>
      <c r="B75" s="19">
        <v>71097.06</v>
      </c>
      <c r="C75" s="140">
        <v>81223.38</v>
      </c>
      <c r="D75" s="247">
        <f t="shared" si="33"/>
        <v>6.0284456210828889E-2</v>
      </c>
      <c r="E75" s="215">
        <f t="shared" si="34"/>
        <v>6.8398412882646004E-2</v>
      </c>
      <c r="F75" s="52">
        <f t="shared" si="29"/>
        <v>0.14242951818260849</v>
      </c>
      <c r="H75" s="19">
        <v>4371.503999999999</v>
      </c>
      <c r="I75" s="140">
        <v>5769.8509999999997</v>
      </c>
      <c r="J75" s="214">
        <f t="shared" si="35"/>
        <v>1.6680531928798335E-2</v>
      </c>
      <c r="K75" s="215">
        <f t="shared" si="36"/>
        <v>2.0901039780045542E-2</v>
      </c>
      <c r="L75" s="52">
        <f t="shared" si="30"/>
        <v>0.31987778119384108</v>
      </c>
      <c r="N75" s="40">
        <f t="shared" si="31"/>
        <v>0.61486424333158074</v>
      </c>
      <c r="O75" s="143">
        <f t="shared" si="32"/>
        <v>0.71036824618724304</v>
      </c>
      <c r="P75" s="52">
        <f t="shared" si="37"/>
        <v>0.15532534846746554</v>
      </c>
    </row>
    <row r="76" spans="1:16" ht="20.100000000000001" customHeight="1" x14ac:dyDescent="0.25">
      <c r="A76" s="38" t="s">
        <v>184</v>
      </c>
      <c r="B76" s="19">
        <v>30378.870000000006</v>
      </c>
      <c r="C76" s="140">
        <v>18411.900000000005</v>
      </c>
      <c r="D76" s="247">
        <f t="shared" si="33"/>
        <v>2.5758781843432964E-2</v>
      </c>
      <c r="E76" s="215">
        <f t="shared" si="34"/>
        <v>1.5504707365711575E-2</v>
      </c>
      <c r="F76" s="52">
        <f t="shared" si="29"/>
        <v>-0.39392413213526373</v>
      </c>
      <c r="H76" s="19">
        <v>7887.4939999999988</v>
      </c>
      <c r="I76" s="140">
        <v>4824.3649999999998</v>
      </c>
      <c r="J76" s="214">
        <f t="shared" si="35"/>
        <v>3.0096643055846528E-2</v>
      </c>
      <c r="K76" s="215">
        <f t="shared" si="36"/>
        <v>1.7476056968968423E-2</v>
      </c>
      <c r="L76" s="52">
        <f t="shared" si="30"/>
        <v>-0.38835262505429474</v>
      </c>
      <c r="N76" s="40">
        <f t="shared" si="31"/>
        <v>2.5963750462081037</v>
      </c>
      <c r="O76" s="143">
        <f t="shared" si="32"/>
        <v>2.6202428863941245</v>
      </c>
      <c r="P76" s="52">
        <f t="shared" si="37"/>
        <v>9.1927551918505809E-3</v>
      </c>
    </row>
    <row r="77" spans="1:16" ht="20.100000000000001" customHeight="1" x14ac:dyDescent="0.25">
      <c r="A77" s="38" t="s">
        <v>185</v>
      </c>
      <c r="B77" s="19">
        <v>30400.110000000008</v>
      </c>
      <c r="C77" s="140">
        <v>22708.07</v>
      </c>
      <c r="D77" s="247">
        <f t="shared" si="33"/>
        <v>2.5776791615565849E-2</v>
      </c>
      <c r="E77" s="215">
        <f t="shared" si="34"/>
        <v>1.9122522943862064E-2</v>
      </c>
      <c r="F77" s="52">
        <f t="shared" si="29"/>
        <v>-0.25302671602175142</v>
      </c>
      <c r="H77" s="19">
        <v>6149.1189999999997</v>
      </c>
      <c r="I77" s="140">
        <v>4601.3520000000008</v>
      </c>
      <c r="J77" s="214">
        <f t="shared" si="35"/>
        <v>2.3463452352664099E-2</v>
      </c>
      <c r="K77" s="215">
        <f t="shared" si="36"/>
        <v>1.6668201864136898E-2</v>
      </c>
      <c r="L77" s="52">
        <f t="shared" si="30"/>
        <v>-0.25170548821709238</v>
      </c>
      <c r="N77" s="40">
        <f t="shared" si="31"/>
        <v>2.0227291940719945</v>
      </c>
      <c r="O77" s="143">
        <f t="shared" si="32"/>
        <v>2.0263069472658843</v>
      </c>
      <c r="P77" s="52">
        <f t="shared" si="37"/>
        <v>1.7687751797794656E-3</v>
      </c>
    </row>
    <row r="78" spans="1:16" ht="20.100000000000001" customHeight="1" x14ac:dyDescent="0.25">
      <c r="A78" s="38" t="s">
        <v>182</v>
      </c>
      <c r="B78" s="19">
        <v>13630.279999999997</v>
      </c>
      <c r="C78" s="140">
        <v>11693.630000000001</v>
      </c>
      <c r="D78" s="247">
        <f t="shared" si="33"/>
        <v>1.1557355786601256E-2</v>
      </c>
      <c r="E78" s="215">
        <f t="shared" si="34"/>
        <v>9.8472352767995583E-3</v>
      </c>
      <c r="F78" s="52">
        <f t="shared" si="29"/>
        <v>-0.1420843885818924</v>
      </c>
      <c r="H78" s="19">
        <v>3881.456000000001</v>
      </c>
      <c r="I78" s="140">
        <v>4179.5180000000009</v>
      </c>
      <c r="J78" s="214">
        <f t="shared" si="35"/>
        <v>1.4810635135693782E-2</v>
      </c>
      <c r="K78" s="215">
        <f t="shared" si="36"/>
        <v>1.5140126145270721E-2</v>
      </c>
      <c r="L78" s="52">
        <f t="shared" si="30"/>
        <v>7.6791286568751477E-2</v>
      </c>
      <c r="N78" s="40">
        <f t="shared" si="31"/>
        <v>2.8476715078487032</v>
      </c>
      <c r="O78" s="143">
        <f t="shared" si="32"/>
        <v>3.5741835512154911</v>
      </c>
      <c r="P78" s="52">
        <f t="shared" si="37"/>
        <v>0.25512494729971064</v>
      </c>
    </row>
    <row r="79" spans="1:16" ht="20.100000000000001" customHeight="1" x14ac:dyDescent="0.25">
      <c r="A79" s="38" t="s">
        <v>198</v>
      </c>
      <c r="B79" s="19">
        <v>10013.409999999998</v>
      </c>
      <c r="C79" s="140">
        <v>12450.070000000003</v>
      </c>
      <c r="D79" s="247">
        <f t="shared" si="33"/>
        <v>8.4905476635190828E-3</v>
      </c>
      <c r="E79" s="215">
        <f t="shared" si="34"/>
        <v>1.048423530611315E-2</v>
      </c>
      <c r="F79" s="52">
        <f t="shared" si="29"/>
        <v>0.24333968148712634</v>
      </c>
      <c r="H79" s="19">
        <v>2558.3049999999989</v>
      </c>
      <c r="I79" s="140">
        <v>3130.3039999999996</v>
      </c>
      <c r="J79" s="214">
        <f t="shared" si="35"/>
        <v>9.7618321374301435E-3</v>
      </c>
      <c r="K79" s="215">
        <f t="shared" si="36"/>
        <v>1.1339393067106183E-2</v>
      </c>
      <c r="L79" s="52">
        <f t="shared" si="30"/>
        <v>0.22358514719707032</v>
      </c>
      <c r="N79" s="40">
        <f t="shared" si="31"/>
        <v>2.5548789073851959</v>
      </c>
      <c r="O79" s="143">
        <f t="shared" si="32"/>
        <v>2.5142862650571436</v>
      </c>
      <c r="P79" s="52">
        <f t="shared" si="37"/>
        <v>-1.5888284259075517E-2</v>
      </c>
    </row>
    <row r="80" spans="1:16" ht="20.100000000000001" customHeight="1" x14ac:dyDescent="0.25">
      <c r="A80" s="38" t="s">
        <v>200</v>
      </c>
      <c r="B80" s="19">
        <v>11145.77</v>
      </c>
      <c r="C80" s="140">
        <v>12765.010000000002</v>
      </c>
      <c r="D80" s="247">
        <f t="shared" si="33"/>
        <v>9.4506957601477523E-3</v>
      </c>
      <c r="E80" s="215">
        <f t="shared" si="34"/>
        <v>1.0749447073380904E-2</v>
      </c>
      <c r="F80" s="52">
        <f t="shared" si="29"/>
        <v>0.14527843298399318</v>
      </c>
      <c r="H80" s="19">
        <v>2204.7159999999999</v>
      </c>
      <c r="I80" s="140">
        <v>3049.8450000000007</v>
      </c>
      <c r="J80" s="214">
        <f t="shared" si="35"/>
        <v>8.4126276979118765E-3</v>
      </c>
      <c r="K80" s="215">
        <f t="shared" si="36"/>
        <v>1.1047933762582953E-2</v>
      </c>
      <c r="L80" s="52">
        <f t="shared" si="30"/>
        <v>0.38332782997900905</v>
      </c>
      <c r="N80" s="40">
        <f t="shared" si="31"/>
        <v>1.9780741931692469</v>
      </c>
      <c r="O80" s="143">
        <f t="shared" si="32"/>
        <v>2.3892225701350802</v>
      </c>
      <c r="P80" s="52">
        <f t="shared" si="37"/>
        <v>0.2078528593040771</v>
      </c>
    </row>
    <row r="81" spans="1:16" ht="20.100000000000001" customHeight="1" x14ac:dyDescent="0.25">
      <c r="A81" s="38" t="s">
        <v>179</v>
      </c>
      <c r="B81" s="19">
        <v>410.19999999999987</v>
      </c>
      <c r="C81" s="140">
        <v>1703.7000000000005</v>
      </c>
      <c r="D81" s="247">
        <f t="shared" si="33"/>
        <v>3.4781584411060044E-4</v>
      </c>
      <c r="E81" s="215">
        <f t="shared" si="34"/>
        <v>1.4346900612627056E-3</v>
      </c>
      <c r="F81" s="52">
        <f t="shared" ref="F81:F83" si="38">(C81-B81)/B81</f>
        <v>3.153339834227209</v>
      </c>
      <c r="H81" s="19">
        <v>700.37899999999979</v>
      </c>
      <c r="I81" s="140">
        <v>3037.2229999999995</v>
      </c>
      <c r="J81" s="214">
        <f t="shared" si="35"/>
        <v>2.6724656483809346E-3</v>
      </c>
      <c r="K81" s="215">
        <f t="shared" si="36"/>
        <v>1.100221110456219E-2</v>
      </c>
      <c r="L81" s="52">
        <f t="shared" ref="L81:L87" si="39">(I81-H81)/H81</f>
        <v>3.3365420722208978</v>
      </c>
      <c r="N81" s="40">
        <f t="shared" si="31"/>
        <v>17.074085811799122</v>
      </c>
      <c r="O81" s="143">
        <f t="shared" si="32"/>
        <v>17.827217233080933</v>
      </c>
      <c r="P81" s="52">
        <f t="shared" ref="P81:P83" si="40">(O81-N81)/N81</f>
        <v>4.4109619079069885E-2</v>
      </c>
    </row>
    <row r="82" spans="1:16" ht="20.100000000000001" customHeight="1" x14ac:dyDescent="0.25">
      <c r="A82" s="38" t="s">
        <v>199</v>
      </c>
      <c r="B82" s="19">
        <v>10058.579999999998</v>
      </c>
      <c r="C82" s="140">
        <v>8963.3000000000011</v>
      </c>
      <c r="D82" s="247">
        <f t="shared" si="33"/>
        <v>8.5288481064212662E-3</v>
      </c>
      <c r="E82" s="215">
        <f t="shared" si="34"/>
        <v>7.5480175066713661E-3</v>
      </c>
      <c r="F82" s="52">
        <f t="shared" si="38"/>
        <v>-0.10889012166727284</v>
      </c>
      <c r="H82" s="19">
        <v>3168.9320000000002</v>
      </c>
      <c r="I82" s="140">
        <v>3015.7730000000006</v>
      </c>
      <c r="J82" s="214">
        <f t="shared" si="35"/>
        <v>1.2091827299298087E-2</v>
      </c>
      <c r="K82" s="215">
        <f t="shared" si="36"/>
        <v>1.0924509392112085E-2</v>
      </c>
      <c r="L82" s="52">
        <f t="shared" si="39"/>
        <v>-4.8331425224649706E-2</v>
      </c>
      <c r="N82" s="40">
        <f t="shared" si="31"/>
        <v>3.1504765086125488</v>
      </c>
      <c r="O82" s="143">
        <f t="shared" si="32"/>
        <v>3.3645788939341541</v>
      </c>
      <c r="P82" s="52">
        <f t="shared" si="40"/>
        <v>6.7958730920959873E-2</v>
      </c>
    </row>
    <row r="83" spans="1:16" ht="20.100000000000001" customHeight="1" x14ac:dyDescent="0.25">
      <c r="A83" s="38" t="s">
        <v>201</v>
      </c>
      <c r="B83" s="19">
        <v>25419.620000000003</v>
      </c>
      <c r="C83" s="140">
        <v>25158.26</v>
      </c>
      <c r="D83" s="247">
        <f t="shared" si="33"/>
        <v>2.1553745946539991E-2</v>
      </c>
      <c r="E83" s="215">
        <f t="shared" si="34"/>
        <v>2.1185834114376394E-2</v>
      </c>
      <c r="F83" s="52">
        <f t="shared" si="38"/>
        <v>-1.0281821679474524E-2</v>
      </c>
      <c r="H83" s="19">
        <v>2604.6139999999987</v>
      </c>
      <c r="I83" s="140">
        <v>2791.1869999999994</v>
      </c>
      <c r="J83" s="214">
        <f t="shared" si="35"/>
        <v>9.9385353391407485E-3</v>
      </c>
      <c r="K83" s="215">
        <f t="shared" si="36"/>
        <v>1.0110956161700877E-2</v>
      </c>
      <c r="L83" s="52">
        <f t="shared" si="39"/>
        <v>7.163172738839646E-2</v>
      </c>
      <c r="N83" s="40">
        <f t="shared" si="31"/>
        <v>1.0246471033005209</v>
      </c>
      <c r="O83" s="143">
        <f t="shared" si="32"/>
        <v>1.109451528046852</v>
      </c>
      <c r="P83" s="52">
        <f t="shared" si="40"/>
        <v>8.2764519094588831E-2</v>
      </c>
    </row>
    <row r="84" spans="1:16" ht="20.100000000000001" customHeight="1" x14ac:dyDescent="0.25">
      <c r="A84" s="38" t="s">
        <v>203</v>
      </c>
      <c r="B84" s="19">
        <v>3504.12</v>
      </c>
      <c r="C84" s="140">
        <v>11394.16</v>
      </c>
      <c r="D84" s="247">
        <f t="shared" si="33"/>
        <v>2.9712054014257375E-3</v>
      </c>
      <c r="E84" s="215">
        <f t="shared" si="34"/>
        <v>9.5950508354974845E-3</v>
      </c>
      <c r="F84" s="52">
        <f t="shared" ref="F84:F87" si="41">(C84-B84)/B84</f>
        <v>2.2516466331061724</v>
      </c>
      <c r="H84" s="19">
        <v>794.53699999999992</v>
      </c>
      <c r="I84" s="140">
        <v>2441.779</v>
      </c>
      <c r="J84" s="214">
        <f t="shared" si="35"/>
        <v>3.0317482946628084E-3</v>
      </c>
      <c r="K84" s="215">
        <f t="shared" si="36"/>
        <v>8.8452405466068057E-3</v>
      </c>
      <c r="L84" s="52">
        <f t="shared" ref="L84:L85" si="42">(I84-H84)/H84</f>
        <v>2.0732099323253674</v>
      </c>
      <c r="N84" s="40">
        <f t="shared" si="31"/>
        <v>2.2674366174674381</v>
      </c>
      <c r="O84" s="143">
        <f t="shared" si="32"/>
        <v>2.1430092257788198</v>
      </c>
      <c r="P84" s="52">
        <f t="shared" ref="P84:P86" si="43">(O84-N84)/N84</f>
        <v>-5.4875797069730059E-2</v>
      </c>
    </row>
    <row r="85" spans="1:16" ht="20.100000000000001" customHeight="1" x14ac:dyDescent="0.25">
      <c r="A85" s="38" t="s">
        <v>205</v>
      </c>
      <c r="B85" s="19">
        <v>5302.87</v>
      </c>
      <c r="C85" s="140">
        <v>7137.46</v>
      </c>
      <c r="D85" s="247">
        <f t="shared" si="33"/>
        <v>4.4963973799580208E-3</v>
      </c>
      <c r="E85" s="215">
        <f t="shared" si="34"/>
        <v>6.0104730437636365E-3</v>
      </c>
      <c r="F85" s="52">
        <f t="shared" si="41"/>
        <v>0.34596171507127277</v>
      </c>
      <c r="H85" s="19">
        <v>1284.3650000000002</v>
      </c>
      <c r="I85" s="140">
        <v>1832.21</v>
      </c>
      <c r="J85" s="214">
        <f t="shared" si="35"/>
        <v>4.9008056245015636E-3</v>
      </c>
      <c r="K85" s="215">
        <f t="shared" si="36"/>
        <v>6.6371027770729691E-3</v>
      </c>
      <c r="L85" s="52">
        <f t="shared" si="42"/>
        <v>0.42654930646661948</v>
      </c>
      <c r="N85" s="40">
        <f t="shared" si="31"/>
        <v>2.4220186427349724</v>
      </c>
      <c r="O85" s="143">
        <f t="shared" si="32"/>
        <v>2.5670336506264135</v>
      </c>
      <c r="P85" s="52">
        <f t="shared" si="43"/>
        <v>5.9873613411863952E-2</v>
      </c>
    </row>
    <row r="86" spans="1:16" ht="20.100000000000001" customHeight="1" x14ac:dyDescent="0.25">
      <c r="A86" s="38" t="s">
        <v>207</v>
      </c>
      <c r="B86" s="19">
        <v>39269.100000000006</v>
      </c>
      <c r="C86" s="140">
        <v>34876.600000000013</v>
      </c>
      <c r="D86" s="247">
        <f t="shared" si="33"/>
        <v>3.3296965294889284E-2</v>
      </c>
      <c r="E86" s="215">
        <f t="shared" si="34"/>
        <v>2.9369672706835055E-2</v>
      </c>
      <c r="F86" s="52">
        <f t="shared" si="41"/>
        <v>-0.11185639599583368</v>
      </c>
      <c r="H86" s="19">
        <v>1678.3869999999999</v>
      </c>
      <c r="I86" s="140">
        <v>1704.9369999999994</v>
      </c>
      <c r="J86" s="214">
        <f t="shared" si="35"/>
        <v>6.404291965049113E-3</v>
      </c>
      <c r="K86" s="215">
        <f t="shared" si="36"/>
        <v>6.1760617491632792E-3</v>
      </c>
      <c r="L86" s="52">
        <f t="shared" si="39"/>
        <v>1.5818759320704642E-2</v>
      </c>
      <c r="N86" s="40">
        <f t="shared" si="31"/>
        <v>0.42740653592773953</v>
      </c>
      <c r="O86" s="143">
        <f t="shared" si="32"/>
        <v>0.48884839691942411</v>
      </c>
      <c r="P86" s="52">
        <f t="shared" si="43"/>
        <v>0.14375508053080496</v>
      </c>
    </row>
    <row r="87" spans="1:16" ht="20.100000000000001" customHeight="1" x14ac:dyDescent="0.25">
      <c r="A87" s="38" t="s">
        <v>208</v>
      </c>
      <c r="B87" s="19">
        <v>8064.93</v>
      </c>
      <c r="C87" s="140">
        <v>6368.76</v>
      </c>
      <c r="D87" s="247">
        <f t="shared" si="33"/>
        <v>6.8383969664624709E-3</v>
      </c>
      <c r="E87" s="215">
        <f t="shared" si="34"/>
        <v>5.3631488375696819E-3</v>
      </c>
      <c r="F87" s="52">
        <f t="shared" si="41"/>
        <v>-0.21031428667080806</v>
      </c>
      <c r="H87" s="19">
        <v>1626.6840000000004</v>
      </c>
      <c r="I87" s="140">
        <v>1263.0869999999995</v>
      </c>
      <c r="J87" s="214">
        <f t="shared" si="35"/>
        <v>6.207006650357727E-3</v>
      </c>
      <c r="K87" s="215">
        <f t="shared" si="36"/>
        <v>4.5754789218401615E-3</v>
      </c>
      <c r="L87" s="52">
        <f t="shared" si="39"/>
        <v>-0.22352036412726797</v>
      </c>
      <c r="N87" s="40">
        <f t="shared" ref="N87" si="44">(H87/B87)*10</f>
        <v>2.0169846483478473</v>
      </c>
      <c r="O87" s="143">
        <f t="shared" ref="O87" si="45">(I87/C87)*10</f>
        <v>1.9832541970493465</v>
      </c>
      <c r="P87" s="52">
        <f t="shared" ref="P87" si="46">(O87-N87)/N87</f>
        <v>-1.6723206756248801E-2</v>
      </c>
    </row>
    <row r="88" spans="1:16" ht="20.100000000000001" customHeight="1" x14ac:dyDescent="0.25">
      <c r="A88" s="38" t="s">
        <v>204</v>
      </c>
      <c r="B88" s="19">
        <v>2051.9300000000003</v>
      </c>
      <c r="C88" s="140">
        <v>3532.5600000000004</v>
      </c>
      <c r="D88" s="247">
        <f t="shared" si="33"/>
        <v>1.7398677840220981E-3</v>
      </c>
      <c r="E88" s="215">
        <f t="shared" si="34"/>
        <v>2.9747776737771804E-3</v>
      </c>
      <c r="F88" s="52">
        <f t="shared" ref="F88:F94" si="47">(C88-B88)/B88</f>
        <v>0.72157919617140931</v>
      </c>
      <c r="H88" s="19">
        <v>623.08600000000001</v>
      </c>
      <c r="I88" s="140">
        <v>1145.6509999999996</v>
      </c>
      <c r="J88" s="214">
        <f t="shared" si="35"/>
        <v>2.3775354929075308E-3</v>
      </c>
      <c r="K88" s="215">
        <f t="shared" si="36"/>
        <v>4.150072007933818E-3</v>
      </c>
      <c r="L88" s="52">
        <f t="shared" ref="L88:L94" si="48">(I88-H88)/H88</f>
        <v>0.83867235020526798</v>
      </c>
      <c r="N88" s="40">
        <f t="shared" si="31"/>
        <v>3.0365850686914269</v>
      </c>
      <c r="O88" s="143">
        <f t="shared" si="32"/>
        <v>3.2431183051384815</v>
      </c>
      <c r="P88" s="52">
        <f t="shared" ref="P88:P93" si="49">(O88-N88)/N88</f>
        <v>6.8014968056224173E-2</v>
      </c>
    </row>
    <row r="89" spans="1:16" ht="20.100000000000001" customHeight="1" x14ac:dyDescent="0.25">
      <c r="A89" s="38" t="s">
        <v>209</v>
      </c>
      <c r="B89" s="19">
        <v>2478.8300000000004</v>
      </c>
      <c r="C89" s="140">
        <v>3041.0299999999997</v>
      </c>
      <c r="D89" s="247">
        <f t="shared" si="33"/>
        <v>2.1018438538680643E-3</v>
      </c>
      <c r="E89" s="215">
        <f t="shared" si="34"/>
        <v>2.5608590227162789E-3</v>
      </c>
      <c r="F89" s="52">
        <f t="shared" si="47"/>
        <v>0.22680054703226896</v>
      </c>
      <c r="H89" s="19">
        <v>850.60599999999977</v>
      </c>
      <c r="I89" s="140">
        <v>1090.999</v>
      </c>
      <c r="J89" s="214">
        <f t="shared" si="35"/>
        <v>3.2456931394383801E-3</v>
      </c>
      <c r="K89" s="215">
        <f t="shared" si="36"/>
        <v>3.952097463000329E-3</v>
      </c>
      <c r="L89" s="52">
        <f t="shared" si="48"/>
        <v>0.28261380709752848</v>
      </c>
      <c r="N89" s="40">
        <f t="shared" si="31"/>
        <v>3.4314817877789103</v>
      </c>
      <c r="O89" s="143">
        <f t="shared" si="32"/>
        <v>3.5875969655018203</v>
      </c>
      <c r="P89" s="52">
        <f t="shared" si="49"/>
        <v>4.5494974876133139E-2</v>
      </c>
    </row>
    <row r="90" spans="1:16" ht="20.100000000000001" customHeight="1" x14ac:dyDescent="0.25">
      <c r="A90" s="38" t="s">
        <v>210</v>
      </c>
      <c r="B90" s="19">
        <v>468.68999999999994</v>
      </c>
      <c r="C90" s="140">
        <v>443.75000000000006</v>
      </c>
      <c r="D90" s="247">
        <f t="shared" si="33"/>
        <v>3.9741055089272879E-4</v>
      </c>
      <c r="E90" s="215">
        <f t="shared" si="34"/>
        <v>3.7368299271311003E-4</v>
      </c>
      <c r="F90" s="52">
        <f t="shared" si="47"/>
        <v>-5.3212144487827531E-2</v>
      </c>
      <c r="H90" s="19">
        <v>731.04899999999986</v>
      </c>
      <c r="I90" s="140">
        <v>1034.5519999999999</v>
      </c>
      <c r="J90" s="214">
        <f t="shared" si="35"/>
        <v>2.7894944591188974E-3</v>
      </c>
      <c r="K90" s="215">
        <f t="shared" si="36"/>
        <v>3.7476206069317346E-3</v>
      </c>
      <c r="L90" s="52">
        <f t="shared" si="48"/>
        <v>0.41516095364332639</v>
      </c>
      <c r="N90" s="40">
        <f t="shared" si="31"/>
        <v>15.597708506688853</v>
      </c>
      <c r="O90" s="143">
        <f t="shared" si="32"/>
        <v>23.313847887323938</v>
      </c>
      <c r="P90" s="52">
        <f t="shared" si="49"/>
        <v>0.49469698560696457</v>
      </c>
    </row>
    <row r="91" spans="1:16" ht="20.100000000000001" customHeight="1" x14ac:dyDescent="0.25">
      <c r="A91" s="38" t="s">
        <v>187</v>
      </c>
      <c r="B91" s="19">
        <v>3543.0400000000018</v>
      </c>
      <c r="C91" s="140">
        <v>2728.2600000000011</v>
      </c>
      <c r="D91" s="247">
        <f t="shared" si="33"/>
        <v>3.0042063586485195E-3</v>
      </c>
      <c r="E91" s="215">
        <f t="shared" si="34"/>
        <v>2.2974746179142982E-3</v>
      </c>
      <c r="F91" s="52">
        <f t="shared" si="47"/>
        <v>-0.22996635657514458</v>
      </c>
      <c r="H91" s="19">
        <v>1229.2890000000007</v>
      </c>
      <c r="I91" s="140">
        <v>997.29899999999986</v>
      </c>
      <c r="J91" s="214">
        <f t="shared" si="35"/>
        <v>4.6906498116484835E-3</v>
      </c>
      <c r="K91" s="215">
        <f t="shared" si="36"/>
        <v>3.6126731992905253E-3</v>
      </c>
      <c r="L91" s="52">
        <f t="shared" si="48"/>
        <v>-0.18871884479565071</v>
      </c>
      <c r="N91" s="40">
        <f t="shared" si="31"/>
        <v>3.4695882631864161</v>
      </c>
      <c r="O91" s="143">
        <f t="shared" si="32"/>
        <v>3.655439730817442</v>
      </c>
      <c r="P91" s="52">
        <f t="shared" si="49"/>
        <v>5.3565856676129862E-2</v>
      </c>
    </row>
    <row r="92" spans="1:16" ht="20.100000000000001" customHeight="1" x14ac:dyDescent="0.25">
      <c r="A92" s="38" t="s">
        <v>202</v>
      </c>
      <c r="B92" s="19">
        <v>1136.7199999999996</v>
      </c>
      <c r="C92" s="140">
        <v>2531.0200000000004</v>
      </c>
      <c r="D92" s="247">
        <f t="shared" si="33"/>
        <v>9.6384501783861943E-4</v>
      </c>
      <c r="E92" s="215">
        <f t="shared" si="34"/>
        <v>2.1313783171081368E-3</v>
      </c>
      <c r="F92" s="52">
        <f t="shared" si="47"/>
        <v>1.226599338447464</v>
      </c>
      <c r="H92" s="19">
        <v>344.20800000000003</v>
      </c>
      <c r="I92" s="140">
        <v>881.9820000000002</v>
      </c>
      <c r="J92" s="214">
        <f t="shared" si="35"/>
        <v>1.3134089627157655E-3</v>
      </c>
      <c r="K92" s="215">
        <f t="shared" si="36"/>
        <v>3.1949422727353153E-3</v>
      </c>
      <c r="L92" s="52">
        <f t="shared" si="48"/>
        <v>1.5623518337749269</v>
      </c>
      <c r="N92" s="40">
        <f t="shared" si="31"/>
        <v>3.0280807938630461</v>
      </c>
      <c r="O92" s="143">
        <f t="shared" si="32"/>
        <v>3.4846899668908189</v>
      </c>
      <c r="P92" s="52">
        <f t="shared" si="49"/>
        <v>0.15079160831942595</v>
      </c>
    </row>
    <row r="93" spans="1:16" ht="20.100000000000001" customHeight="1" x14ac:dyDescent="0.25">
      <c r="A93" s="38" t="s">
        <v>206</v>
      </c>
      <c r="B93" s="19">
        <v>881.29000000000008</v>
      </c>
      <c r="C93" s="140">
        <v>969.54</v>
      </c>
      <c r="D93" s="247">
        <f t="shared" si="33"/>
        <v>7.4726139750422034E-4</v>
      </c>
      <c r="E93" s="215">
        <f t="shared" si="34"/>
        <v>8.1645207606776023E-4</v>
      </c>
      <c r="F93" s="52">
        <f t="shared" si="47"/>
        <v>0.10013729873253967</v>
      </c>
      <c r="H93" s="19">
        <v>546.30399999999986</v>
      </c>
      <c r="I93" s="140">
        <v>871.21299999999974</v>
      </c>
      <c r="J93" s="214">
        <f t="shared" si="35"/>
        <v>2.0845551816560722E-3</v>
      </c>
      <c r="K93" s="215">
        <f t="shared" si="36"/>
        <v>3.1559320283821562E-3</v>
      </c>
      <c r="L93" s="52">
        <f t="shared" si="48"/>
        <v>0.59474029111996241</v>
      </c>
      <c r="N93" s="40">
        <f t="shared" si="31"/>
        <v>6.1989129571423689</v>
      </c>
      <c r="O93" s="143">
        <f t="shared" si="32"/>
        <v>8.9858386451306789</v>
      </c>
      <c r="P93" s="52">
        <f t="shared" si="49"/>
        <v>0.44958296837790285</v>
      </c>
    </row>
    <row r="94" spans="1:16" ht="20.100000000000001" customHeight="1" x14ac:dyDescent="0.25">
      <c r="A94" s="38" t="s">
        <v>214</v>
      </c>
      <c r="B94" s="19">
        <v>1420.3200000000002</v>
      </c>
      <c r="C94" s="140">
        <v>2008.5700000000004</v>
      </c>
      <c r="D94" s="247">
        <f t="shared" si="33"/>
        <v>1.2043144800272263E-3</v>
      </c>
      <c r="E94" s="215">
        <f t="shared" si="34"/>
        <v>1.6914218561662453E-3</v>
      </c>
      <c r="F94" s="52">
        <f t="shared" si="47"/>
        <v>0.41416722992001814</v>
      </c>
      <c r="H94" s="19">
        <v>420.40800000000002</v>
      </c>
      <c r="I94" s="140">
        <v>659.30400000000009</v>
      </c>
      <c r="J94" s="214">
        <f t="shared" si="35"/>
        <v>1.6041685120549479E-3</v>
      </c>
      <c r="K94" s="215">
        <f t="shared" si="36"/>
        <v>2.3883006911518422E-3</v>
      </c>
      <c r="L94" s="52">
        <f t="shared" si="48"/>
        <v>0.56824798766912155</v>
      </c>
      <c r="N94" s="40">
        <f t="shared" ref="N94" si="50">(H94/B94)*10</f>
        <v>2.9599526867184855</v>
      </c>
      <c r="O94" s="143">
        <f t="shared" ref="O94" si="51">(I94/C94)*10</f>
        <v>3.2824546816889626</v>
      </c>
      <c r="P94" s="52">
        <f t="shared" ref="P94" si="52">(O94-N94)/N94</f>
        <v>0.1089551182414388</v>
      </c>
    </row>
    <row r="95" spans="1:16" ht="20.100000000000001" customHeight="1" thickBot="1" x14ac:dyDescent="0.3">
      <c r="A95" s="8" t="s">
        <v>17</v>
      </c>
      <c r="B95" s="19">
        <f>B96-SUM(B68:B94)</f>
        <v>47801.339999999618</v>
      </c>
      <c r="C95" s="140">
        <f>C96-SUM(C68:C94)</f>
        <v>45829.280000000261</v>
      </c>
      <c r="D95" s="247">
        <f t="shared" si="33"/>
        <v>4.0531602685806148E-2</v>
      </c>
      <c r="E95" s="215">
        <f t="shared" si="34"/>
        <v>3.8592952122337293E-2</v>
      </c>
      <c r="F95" s="52">
        <f>(C95-B95)/B95</f>
        <v>-4.1255328825496797E-2</v>
      </c>
      <c r="H95" s="19">
        <f>H96-SUM(H68:H94)</f>
        <v>9147.6410000000906</v>
      </c>
      <c r="I95" s="140">
        <f>I96-SUM(I68:I94)</f>
        <v>9404.3019999999087</v>
      </c>
      <c r="J95" s="214">
        <f t="shared" si="35"/>
        <v>3.4905039037751377E-2</v>
      </c>
      <c r="K95" s="215">
        <f t="shared" si="36"/>
        <v>3.4066683906665868E-2</v>
      </c>
      <c r="L95" s="52">
        <f>(I95-H95)/H95</f>
        <v>2.8057616165721371E-2</v>
      </c>
      <c r="N95" s="40">
        <f t="shared" si="31"/>
        <v>1.9136787797162513</v>
      </c>
      <c r="O95" s="143">
        <f t="shared" si="32"/>
        <v>2.0520291830899056</v>
      </c>
      <c r="P95" s="52">
        <f>(O95-N95)/N95</f>
        <v>7.229552046042334E-2</v>
      </c>
    </row>
    <row r="96" spans="1:16" ht="26.25" customHeight="1" thickBot="1" x14ac:dyDescent="0.3">
      <c r="A96" s="12" t="s">
        <v>18</v>
      </c>
      <c r="B96" s="17">
        <v>1179359.7300000002</v>
      </c>
      <c r="C96" s="145">
        <v>1187503.8700000003</v>
      </c>
      <c r="D96" s="243">
        <f>SUM(D68:D95)</f>
        <v>0.99999999999999944</v>
      </c>
      <c r="E96" s="244">
        <f>SUM(E68:E95)</f>
        <v>1.0000000000000004</v>
      </c>
      <c r="F96" s="57">
        <f>(C96-B96)/B96</f>
        <v>6.9055605281690673E-3</v>
      </c>
      <c r="G96" s="1"/>
      <c r="H96" s="17">
        <v>262072.21800000005</v>
      </c>
      <c r="I96" s="145">
        <v>276055.69199999998</v>
      </c>
      <c r="J96" s="255">
        <f t="shared" si="35"/>
        <v>1</v>
      </c>
      <c r="K96" s="244">
        <f t="shared" si="36"/>
        <v>1</v>
      </c>
      <c r="L96" s="57">
        <f>(I96-H96)/H96</f>
        <v>5.3357330688138513E-2</v>
      </c>
      <c r="M96" s="1"/>
      <c r="N96" s="37">
        <f t="shared" si="31"/>
        <v>2.2221567460167559</v>
      </c>
      <c r="O96" s="150">
        <f t="shared" si="32"/>
        <v>2.3246719355954597</v>
      </c>
      <c r="P96" s="57">
        <f>(O96-N96)/N96</f>
        <v>4.6133194592354265E-2</v>
      </c>
    </row>
  </sheetData>
  <mergeCells count="33"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140</v>
      </c>
      <c r="B1" s="4"/>
    </row>
    <row r="3" spans="1:19" ht="15.75" thickBot="1" x14ac:dyDescent="0.3"/>
    <row r="4" spans="1:19" x14ac:dyDescent="0.25">
      <c r="A4" s="331" t="s">
        <v>16</v>
      </c>
      <c r="B4" s="345"/>
      <c r="C4" s="345"/>
      <c r="D4" s="345"/>
      <c r="E4" s="348" t="s">
        <v>1</v>
      </c>
      <c r="F4" s="349"/>
      <c r="G4" s="344" t="s">
        <v>104</v>
      </c>
      <c r="H4" s="344"/>
      <c r="I4" s="130" t="s">
        <v>0</v>
      </c>
      <c r="K4" s="350" t="s">
        <v>19</v>
      </c>
      <c r="L4" s="349"/>
      <c r="M4" s="344" t="s">
        <v>104</v>
      </c>
      <c r="N4" s="344"/>
      <c r="O4" s="130" t="s">
        <v>0</v>
      </c>
      <c r="Q4" s="356" t="s">
        <v>22</v>
      </c>
      <c r="R4" s="344"/>
      <c r="S4" s="130" t="s">
        <v>0</v>
      </c>
    </row>
    <row r="5" spans="1:19" x14ac:dyDescent="0.25">
      <c r="A5" s="346"/>
      <c r="B5" s="347"/>
      <c r="C5" s="347"/>
      <c r="D5" s="347"/>
      <c r="E5" s="351" t="s">
        <v>157</v>
      </c>
      <c r="F5" s="352"/>
      <c r="G5" s="353" t="str">
        <f>E5</f>
        <v>jan-set</v>
      </c>
      <c r="H5" s="353"/>
      <c r="I5" s="131" t="s">
        <v>138</v>
      </c>
      <c r="K5" s="354" t="str">
        <f>E5</f>
        <v>jan-set</v>
      </c>
      <c r="L5" s="352"/>
      <c r="M5" s="340" t="str">
        <f>E5</f>
        <v>jan-set</v>
      </c>
      <c r="N5" s="341"/>
      <c r="O5" s="131" t="str">
        <f>I5</f>
        <v>2022/2021</v>
      </c>
      <c r="Q5" s="354" t="str">
        <f>E5</f>
        <v>jan-set</v>
      </c>
      <c r="R5" s="352"/>
      <c r="S5" s="131" t="str">
        <f>O5</f>
        <v>2022/2021</v>
      </c>
    </row>
    <row r="6" spans="1:19" ht="15.75" thickBot="1" x14ac:dyDescent="0.3">
      <c r="A6" s="332"/>
      <c r="B6" s="357"/>
      <c r="C6" s="357"/>
      <c r="D6" s="357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425932.47000000102</v>
      </c>
      <c r="F7" s="145">
        <v>441889.12000000034</v>
      </c>
      <c r="G7" s="243">
        <f>E7/E15</f>
        <v>0.38876977301281795</v>
      </c>
      <c r="H7" s="244">
        <f>F7/F15</f>
        <v>0.40813760525907661</v>
      </c>
      <c r="I7" s="164">
        <f t="shared" ref="I7:I18" si="0">(F7-E7)/E7</f>
        <v>3.7462863537967149E-2</v>
      </c>
      <c r="J7" s="1"/>
      <c r="K7" s="17">
        <v>105959.09999999993</v>
      </c>
      <c r="L7" s="145">
        <v>111162.6149999998</v>
      </c>
      <c r="M7" s="243">
        <f>K7/K15</f>
        <v>0.34699337267484326</v>
      </c>
      <c r="N7" s="244">
        <f>L7/L15</f>
        <v>0.35187623108676513</v>
      </c>
      <c r="O7" s="164">
        <f t="shared" ref="O7:O18" si="1">(L7-K7)/K7</f>
        <v>4.9108712701409048E-2</v>
      </c>
      <c r="P7" s="1"/>
      <c r="Q7" s="187">
        <f t="shared" ref="Q7:R18" si="2">(K7/E7)*10</f>
        <v>2.487697169459743</v>
      </c>
      <c r="R7" s="188">
        <f t="shared" si="2"/>
        <v>2.5156223579344905</v>
      </c>
      <c r="S7" s="55">
        <f>(R7-Q7)/Q7</f>
        <v>1.1225316657337404E-2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367428.63000000094</v>
      </c>
      <c r="F8" s="181">
        <v>361371.84000000037</v>
      </c>
      <c r="G8" s="245">
        <f>E8/E7</f>
        <v>0.86264526862673807</v>
      </c>
      <c r="H8" s="246">
        <f>F8/F7</f>
        <v>0.81778849861702885</v>
      </c>
      <c r="I8" s="206">
        <f t="shared" si="0"/>
        <v>-1.6484262535558389E-2</v>
      </c>
      <c r="K8" s="180">
        <v>96086.326999999947</v>
      </c>
      <c r="L8" s="181">
        <v>97179.090999999797</v>
      </c>
      <c r="M8" s="250">
        <f>K8/K7</f>
        <v>0.90682468046633091</v>
      </c>
      <c r="N8" s="246">
        <f>L8/L7</f>
        <v>0.87420659364661379</v>
      </c>
      <c r="O8" s="207">
        <f t="shared" si="1"/>
        <v>1.1372731522975695E-2</v>
      </c>
      <c r="Q8" s="189">
        <f t="shared" si="2"/>
        <v>2.6151017954153355</v>
      </c>
      <c r="R8" s="190">
        <f t="shared" si="2"/>
        <v>2.6891716576476932</v>
      </c>
      <c r="S8" s="182">
        <f t="shared" ref="S8:S18" si="3">(R8-Q8)/Q8</f>
        <v>2.8323892539178865E-2</v>
      </c>
    </row>
    <row r="9" spans="1:19" ht="24" customHeight="1" x14ac:dyDescent="0.25">
      <c r="A9" s="8"/>
      <c r="B9" t="s">
        <v>37</v>
      </c>
      <c r="E9" s="19">
        <v>55516.500000000044</v>
      </c>
      <c r="F9" s="140">
        <v>75762.13999999997</v>
      </c>
      <c r="G9" s="247">
        <f>E9/E7</f>
        <v>0.13034108435076552</v>
      </c>
      <c r="H9" s="215">
        <f>F9/F7</f>
        <v>0.1714505666036763</v>
      </c>
      <c r="I9" s="182">
        <f t="shared" si="0"/>
        <v>0.36467788855565303</v>
      </c>
      <c r="K9" s="19">
        <v>9160.3989999999976</v>
      </c>
      <c r="L9" s="140">
        <v>12918.204000000003</v>
      </c>
      <c r="M9" s="247">
        <f>K9/K7</f>
        <v>8.6452215996549647E-2</v>
      </c>
      <c r="N9" s="215">
        <f>L9/L7</f>
        <v>0.11620996861219958</v>
      </c>
      <c r="O9" s="182">
        <f t="shared" si="1"/>
        <v>0.41022285164652839</v>
      </c>
      <c r="Q9" s="189">
        <f t="shared" si="2"/>
        <v>1.6500317923500205</v>
      </c>
      <c r="R9" s="190">
        <f t="shared" si="2"/>
        <v>1.7051001991232042</v>
      </c>
      <c r="S9" s="182">
        <f t="shared" si="3"/>
        <v>3.337414892761173E-2</v>
      </c>
    </row>
    <row r="10" spans="1:19" ht="24" customHeight="1" thickBot="1" x14ac:dyDescent="0.3">
      <c r="A10" s="8"/>
      <c r="B10" t="s">
        <v>36</v>
      </c>
      <c r="E10" s="19">
        <v>2987.3399999999997</v>
      </c>
      <c r="F10" s="140">
        <v>4755.1400000000003</v>
      </c>
      <c r="G10" s="247">
        <f>E10/E7</f>
        <v>7.0136470224962952E-3</v>
      </c>
      <c r="H10" s="215">
        <f>F10/F7</f>
        <v>1.0760934779294852E-2</v>
      </c>
      <c r="I10" s="186">
        <f t="shared" si="0"/>
        <v>0.59176391036842169</v>
      </c>
      <c r="K10" s="19">
        <v>712.37399999999991</v>
      </c>
      <c r="L10" s="140">
        <v>1065.3200000000002</v>
      </c>
      <c r="M10" s="247">
        <f>K10/K7</f>
        <v>6.7231035371195149E-3</v>
      </c>
      <c r="N10" s="215">
        <f>L10/L7</f>
        <v>9.5834377411866574E-3</v>
      </c>
      <c r="O10" s="209">
        <f t="shared" si="1"/>
        <v>0.49545042351349194</v>
      </c>
      <c r="Q10" s="189">
        <f t="shared" si="2"/>
        <v>2.3846431942798612</v>
      </c>
      <c r="R10" s="190">
        <f t="shared" si="2"/>
        <v>2.240354647812683</v>
      </c>
      <c r="S10" s="182">
        <f t="shared" si="3"/>
        <v>-6.0507394487061564E-2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669658.03000000212</v>
      </c>
      <c r="F11" s="145">
        <v>640807.29000000202</v>
      </c>
      <c r="G11" s="243">
        <f>E11/E15</f>
        <v>0.61123022698718188</v>
      </c>
      <c r="H11" s="244">
        <f>F11/F15</f>
        <v>0.59186239474092328</v>
      </c>
      <c r="I11" s="164">
        <f t="shared" si="0"/>
        <v>-4.3082795557607238E-2</v>
      </c>
      <c r="J11" s="1"/>
      <c r="K11" s="17">
        <v>199404.36900000006</v>
      </c>
      <c r="L11" s="145">
        <v>204751.3489999997</v>
      </c>
      <c r="M11" s="243">
        <f>K11/K15</f>
        <v>0.6530066273251568</v>
      </c>
      <c r="N11" s="244">
        <f>L11/L15</f>
        <v>0.64812376891323498</v>
      </c>
      <c r="O11" s="164">
        <f t="shared" si="1"/>
        <v>2.6814758507119923E-2</v>
      </c>
      <c r="Q11" s="191">
        <f t="shared" si="2"/>
        <v>2.9777044411757361</v>
      </c>
      <c r="R11" s="192">
        <f t="shared" si="2"/>
        <v>3.1952094209165294</v>
      </c>
      <c r="S11" s="57">
        <f t="shared" si="3"/>
        <v>7.3044516014797028E-2</v>
      </c>
    </row>
    <row r="12" spans="1:19" s="3" customFormat="1" ht="24" customHeight="1" x14ac:dyDescent="0.25">
      <c r="A12" s="46"/>
      <c r="B12" s="3" t="s">
        <v>33</v>
      </c>
      <c r="E12" s="31">
        <v>620416.38000000222</v>
      </c>
      <c r="F12" s="141">
        <v>595040.70000000205</v>
      </c>
      <c r="G12" s="247">
        <f>E12/E11</f>
        <v>0.92646746877656383</v>
      </c>
      <c r="H12" s="215">
        <f>F12/F11</f>
        <v>0.92857979190592566</v>
      </c>
      <c r="I12" s="206">
        <f t="shared" si="0"/>
        <v>-4.0901047776978547E-2</v>
      </c>
      <c r="K12" s="31">
        <v>191399.81200000006</v>
      </c>
      <c r="L12" s="141">
        <v>197131.88999999969</v>
      </c>
      <c r="M12" s="247">
        <f>K12/K11</f>
        <v>0.95985766490402225</v>
      </c>
      <c r="N12" s="215">
        <f>L12/L11</f>
        <v>0.96278677021073</v>
      </c>
      <c r="O12" s="206">
        <f t="shared" si="1"/>
        <v>2.9948190335733604E-2</v>
      </c>
      <c r="Q12" s="189">
        <f t="shared" si="2"/>
        <v>3.0850219009369062</v>
      </c>
      <c r="R12" s="190">
        <f t="shared" si="2"/>
        <v>3.3129143939229539</v>
      </c>
      <c r="S12" s="182">
        <f t="shared" si="3"/>
        <v>7.3870624035711999E-2</v>
      </c>
    </row>
    <row r="13" spans="1:19" ht="24" customHeight="1" x14ac:dyDescent="0.25">
      <c r="A13" s="8"/>
      <c r="B13" s="3" t="s">
        <v>37</v>
      </c>
      <c r="D13" s="3"/>
      <c r="E13" s="19">
        <v>44673.710000000014</v>
      </c>
      <c r="F13" s="140">
        <v>42602.26999999999</v>
      </c>
      <c r="G13" s="247">
        <f>E13/E11</f>
        <v>6.6711228714751422E-2</v>
      </c>
      <c r="H13" s="215">
        <f>F13/F11</f>
        <v>6.6482186867755283E-2</v>
      </c>
      <c r="I13" s="182">
        <f t="shared" si="0"/>
        <v>-4.6368210744082448E-2</v>
      </c>
      <c r="K13" s="19">
        <v>7428.6689999999981</v>
      </c>
      <c r="L13" s="140">
        <v>7233.1259999999993</v>
      </c>
      <c r="M13" s="247">
        <f>K13/K11</f>
        <v>3.7254294062132591E-2</v>
      </c>
      <c r="N13" s="215">
        <f>L13/L11</f>
        <v>3.5326389961904528E-2</v>
      </c>
      <c r="O13" s="182">
        <f t="shared" si="1"/>
        <v>-2.6322750414643433E-2</v>
      </c>
      <c r="Q13" s="189">
        <f t="shared" si="2"/>
        <v>1.6628726380683396</v>
      </c>
      <c r="R13" s="190">
        <f t="shared" si="2"/>
        <v>1.6978264303756585</v>
      </c>
      <c r="S13" s="182">
        <f t="shared" si="3"/>
        <v>2.1020125959810499E-2</v>
      </c>
    </row>
    <row r="14" spans="1:19" ht="24" customHeight="1" thickBot="1" x14ac:dyDescent="0.3">
      <c r="A14" s="8"/>
      <c r="B14" t="s">
        <v>36</v>
      </c>
      <c r="E14" s="19">
        <v>4567.9400000000014</v>
      </c>
      <c r="F14" s="140">
        <v>3164.32</v>
      </c>
      <c r="G14" s="247">
        <f>E14/E11</f>
        <v>6.8213025086848985E-3</v>
      </c>
      <c r="H14" s="215">
        <f>F14/F11</f>
        <v>4.9380212263190545E-3</v>
      </c>
      <c r="I14" s="186">
        <f t="shared" si="0"/>
        <v>-0.30727636527625163</v>
      </c>
      <c r="K14" s="19">
        <v>575.88800000000003</v>
      </c>
      <c r="L14" s="140">
        <v>386.3330000000002</v>
      </c>
      <c r="M14" s="247">
        <f>K14/K11</f>
        <v>2.8880410338451503E-3</v>
      </c>
      <c r="N14" s="215">
        <f>L14/L11</f>
        <v>1.8868398273654391E-3</v>
      </c>
      <c r="O14" s="209">
        <f t="shared" si="1"/>
        <v>-0.32915254355013446</v>
      </c>
      <c r="Q14" s="189">
        <f t="shared" si="2"/>
        <v>1.2607170847252807</v>
      </c>
      <c r="R14" s="190">
        <f t="shared" si="2"/>
        <v>1.2209037012691517</v>
      </c>
      <c r="S14" s="182">
        <f t="shared" si="3"/>
        <v>-3.157995075858322E-2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1095590.5000000033</v>
      </c>
      <c r="F15" s="145">
        <v>1082696.4100000025</v>
      </c>
      <c r="G15" s="243">
        <f>G7+G11</f>
        <v>0.99999999999999978</v>
      </c>
      <c r="H15" s="244">
        <f>H7+H11</f>
        <v>0.99999999999999989</v>
      </c>
      <c r="I15" s="164">
        <f t="shared" si="0"/>
        <v>-1.1769077953852963E-2</v>
      </c>
      <c r="J15" s="1"/>
      <c r="K15" s="17">
        <v>305363.46899999998</v>
      </c>
      <c r="L15" s="145">
        <v>315913.96399999945</v>
      </c>
      <c r="M15" s="243">
        <f>M7+M11</f>
        <v>1</v>
      </c>
      <c r="N15" s="244">
        <f>N7+N11</f>
        <v>1</v>
      </c>
      <c r="O15" s="164">
        <f t="shared" si="1"/>
        <v>3.4550612863254684E-2</v>
      </c>
      <c r="Q15" s="191">
        <f t="shared" si="2"/>
        <v>2.7872044253760784</v>
      </c>
      <c r="R15" s="192">
        <f t="shared" si="2"/>
        <v>2.9178443844659903</v>
      </c>
      <c r="S15" s="57">
        <f t="shared" si="3"/>
        <v>4.6871323072144089E-2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987845.01000000315</v>
      </c>
      <c r="F16" s="181">
        <f t="shared" ref="F16:F17" si="4">F8+F12</f>
        <v>956412.54000000237</v>
      </c>
      <c r="G16" s="245">
        <f>E16/E15</f>
        <v>0.90165532651113733</v>
      </c>
      <c r="H16" s="246">
        <f>F16/F15</f>
        <v>0.88336169877943915</v>
      </c>
      <c r="I16" s="207">
        <f t="shared" si="0"/>
        <v>-3.1819232452265651E-2</v>
      </c>
      <c r="J16" s="3"/>
      <c r="K16" s="180">
        <f t="shared" ref="K16:L18" si="5">K8+K12</f>
        <v>287486.13900000002</v>
      </c>
      <c r="L16" s="181">
        <f t="shared" si="5"/>
        <v>294310.98099999951</v>
      </c>
      <c r="M16" s="250">
        <f>K16/K15</f>
        <v>0.94145557077097541</v>
      </c>
      <c r="N16" s="246">
        <f>L16/L15</f>
        <v>0.93161751153234873</v>
      </c>
      <c r="O16" s="207">
        <f t="shared" si="1"/>
        <v>2.3739725413333683E-2</v>
      </c>
      <c r="P16" s="3"/>
      <c r="Q16" s="189">
        <f t="shared" si="2"/>
        <v>2.9102352706119259</v>
      </c>
      <c r="R16" s="190">
        <f t="shared" si="2"/>
        <v>3.0772388346141799</v>
      </c>
      <c r="S16" s="182">
        <f t="shared" si="3"/>
        <v>5.7384901381921163E-2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100190.21000000005</v>
      </c>
      <c r="F17" s="140">
        <f t="shared" si="4"/>
        <v>118364.40999999996</v>
      </c>
      <c r="G17" s="248">
        <f>E17/E15</f>
        <v>9.1448593247202989E-2</v>
      </c>
      <c r="H17" s="215">
        <f>F17/F15</f>
        <v>0.10932373000109946</v>
      </c>
      <c r="I17" s="182">
        <f t="shared" si="0"/>
        <v>0.18139696483318979</v>
      </c>
      <c r="K17" s="19">
        <f t="shared" si="5"/>
        <v>16589.067999999996</v>
      </c>
      <c r="L17" s="140">
        <f t="shared" si="5"/>
        <v>20151.330000000002</v>
      </c>
      <c r="M17" s="247">
        <f>K17/K15</f>
        <v>5.4325646922749611E-2</v>
      </c>
      <c r="N17" s="215">
        <f>L17/L15</f>
        <v>6.3787398774180284E-2</v>
      </c>
      <c r="O17" s="182">
        <f t="shared" si="1"/>
        <v>0.21473551136206126</v>
      </c>
      <c r="Q17" s="189">
        <f t="shared" si="2"/>
        <v>1.6557573838801205</v>
      </c>
      <c r="R17" s="190">
        <f t="shared" si="2"/>
        <v>1.7024821903813829</v>
      </c>
      <c r="S17" s="182">
        <f t="shared" si="3"/>
        <v>2.8219597240609604E-2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7555.2800000000007</v>
      </c>
      <c r="F18" s="142">
        <f>F10+F14</f>
        <v>7919.4600000000009</v>
      </c>
      <c r="G18" s="249">
        <f>E18/E15</f>
        <v>6.8960802416596148E-3</v>
      </c>
      <c r="H18" s="221">
        <f>F18/F15</f>
        <v>7.314571219461218E-3</v>
      </c>
      <c r="I18" s="208">
        <f t="shared" si="0"/>
        <v>4.8202052074840414E-2</v>
      </c>
      <c r="K18" s="21">
        <f t="shared" si="5"/>
        <v>1288.2619999999999</v>
      </c>
      <c r="L18" s="142">
        <f t="shared" si="5"/>
        <v>1451.6530000000002</v>
      </c>
      <c r="M18" s="249">
        <f>K18/K15</f>
        <v>4.2187823062751493E-3</v>
      </c>
      <c r="N18" s="221">
        <f>L18/L15</f>
        <v>4.5950896934711079E-3</v>
      </c>
      <c r="O18" s="208">
        <f t="shared" si="1"/>
        <v>0.12683056707408921</v>
      </c>
      <c r="Q18" s="193">
        <f t="shared" si="2"/>
        <v>1.7051148335998134</v>
      </c>
      <c r="R18" s="194">
        <f t="shared" si="2"/>
        <v>1.8330201806688839</v>
      </c>
      <c r="S18" s="186">
        <f t="shared" si="3"/>
        <v>7.5012746677617384E-2</v>
      </c>
    </row>
    <row r="19" spans="1:19" ht="6.75" customHeight="1" x14ac:dyDescent="0.25">
      <c r="Q19" s="195"/>
      <c r="R19" s="195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workbookViewId="0">
      <selection activeCell="C96" sqref="C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141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4"/>
      <c r="D4" s="348" t="s">
        <v>104</v>
      </c>
      <c r="E4" s="344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4"/>
      <c r="P4" s="130" t="s">
        <v>0</v>
      </c>
    </row>
    <row r="5" spans="1:16" x14ac:dyDescent="0.25">
      <c r="A5" s="361"/>
      <c r="B5" s="351" t="s">
        <v>157</v>
      </c>
      <c r="C5" s="353"/>
      <c r="D5" s="351" t="str">
        <f>B5</f>
        <v>jan-set</v>
      </c>
      <c r="E5" s="353"/>
      <c r="F5" s="131" t="s">
        <v>138</v>
      </c>
      <c r="H5" s="354" t="str">
        <f>B5</f>
        <v>jan-set</v>
      </c>
      <c r="I5" s="353"/>
      <c r="J5" s="351" t="str">
        <f>B5</f>
        <v>jan-set</v>
      </c>
      <c r="K5" s="352"/>
      <c r="L5" s="131" t="str">
        <f>F5</f>
        <v>2022/2021</v>
      </c>
      <c r="N5" s="354" t="str">
        <f>B5</f>
        <v>jan-set</v>
      </c>
      <c r="O5" s="352"/>
      <c r="P5" s="131" t="str">
        <f>F5</f>
        <v>2022/2021</v>
      </c>
    </row>
    <row r="6" spans="1:16" ht="19.5" customHeight="1" thickBot="1" x14ac:dyDescent="0.3">
      <c r="A6" s="362"/>
      <c r="B6" s="99">
        <v>2021</v>
      </c>
      <c r="C6" s="134"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163</v>
      </c>
      <c r="B7" s="39">
        <v>150786.10999999996</v>
      </c>
      <c r="C7" s="147">
        <v>138069.88000000003</v>
      </c>
      <c r="D7" s="247">
        <f>B7/$B$33</f>
        <v>0.13762999040243595</v>
      </c>
      <c r="E7" s="246">
        <f>C7/$C$33</f>
        <v>0.12752409514316204</v>
      </c>
      <c r="F7" s="52">
        <f>(C7-B7)/B7</f>
        <v>-8.4332900424315779E-2</v>
      </c>
      <c r="H7" s="39">
        <v>42398.413999999982</v>
      </c>
      <c r="I7" s="147">
        <v>42498.124999999985</v>
      </c>
      <c r="J7" s="247">
        <f>H7/$H$33</f>
        <v>0.13884573075766304</v>
      </c>
      <c r="K7" s="246">
        <f>I7/$I$33</f>
        <v>0.13452436372834728</v>
      </c>
      <c r="L7" s="52">
        <f>(I7-H7)/H7</f>
        <v>2.3517624975312288E-3</v>
      </c>
      <c r="N7" s="27">
        <f t="shared" ref="N7:O33" si="0">(H7/B7)*10</f>
        <v>2.8118249088062552</v>
      </c>
      <c r="O7" s="151">
        <f t="shared" si="0"/>
        <v>3.0780156396166909</v>
      </c>
      <c r="P7" s="61">
        <f>(O7-N7)/N7</f>
        <v>9.4668316642605416E-2</v>
      </c>
    </row>
    <row r="8" spans="1:16" ht="20.100000000000001" customHeight="1" x14ac:dyDescent="0.25">
      <c r="A8" s="8" t="s">
        <v>166</v>
      </c>
      <c r="B8" s="19">
        <v>140479.79999999999</v>
      </c>
      <c r="C8" s="140">
        <v>123150.25999999985</v>
      </c>
      <c r="D8" s="247">
        <f t="shared" ref="D8:D32" si="1">B8/$B$33</f>
        <v>0.12822290810298195</v>
      </c>
      <c r="E8" s="215">
        <f t="shared" ref="E8:E32" si="2">C8/$C$33</f>
        <v>0.11374403652081917</v>
      </c>
      <c r="F8" s="52">
        <f t="shared" ref="F8:F33" si="3">(C8-B8)/B8</f>
        <v>-0.12335965740270231</v>
      </c>
      <c r="H8" s="19">
        <v>42490.098999999966</v>
      </c>
      <c r="I8" s="140">
        <v>39022.136999999981</v>
      </c>
      <c r="J8" s="247">
        <f t="shared" ref="J8:J32" si="4">H8/$H$33</f>
        <v>0.13914597950811192</v>
      </c>
      <c r="K8" s="215">
        <f t="shared" ref="K8:K32" si="5">I8/$I$33</f>
        <v>0.12352140597368465</v>
      </c>
      <c r="L8" s="52">
        <f t="shared" ref="L8:L33" si="6">(I8-H8)/H8</f>
        <v>-8.1618120023678645E-2</v>
      </c>
      <c r="N8" s="27">
        <f t="shared" si="0"/>
        <v>3.0246411939652513</v>
      </c>
      <c r="O8" s="152">
        <f t="shared" si="0"/>
        <v>3.1686605452558547</v>
      </c>
      <c r="P8" s="52">
        <f t="shared" ref="P8:P71" si="7">(O8-N8)/N8</f>
        <v>4.7615350732493518E-2</v>
      </c>
    </row>
    <row r="9" spans="1:16" ht="20.100000000000001" customHeight="1" x14ac:dyDescent="0.25">
      <c r="A9" s="8" t="s">
        <v>167</v>
      </c>
      <c r="B9" s="19">
        <v>78189.710000000006</v>
      </c>
      <c r="C9" s="140">
        <v>80643.260000000024</v>
      </c>
      <c r="D9" s="247">
        <f t="shared" si="1"/>
        <v>7.1367641468231088E-2</v>
      </c>
      <c r="E9" s="215">
        <f t="shared" si="2"/>
        <v>7.4483723465934459E-2</v>
      </c>
      <c r="F9" s="52">
        <f t="shared" si="3"/>
        <v>3.1379448779129855E-2</v>
      </c>
      <c r="H9" s="19">
        <v>27225.69</v>
      </c>
      <c r="I9" s="140">
        <v>29893.820000000007</v>
      </c>
      <c r="J9" s="247">
        <f t="shared" si="4"/>
        <v>8.9158307276107088E-2</v>
      </c>
      <c r="K9" s="215">
        <f t="shared" si="5"/>
        <v>9.4626459753453698E-2</v>
      </c>
      <c r="L9" s="52">
        <f t="shared" si="6"/>
        <v>9.8000454717585062E-2</v>
      </c>
      <c r="N9" s="27">
        <f t="shared" si="0"/>
        <v>3.482004217690537</v>
      </c>
      <c r="O9" s="152">
        <f t="shared" si="0"/>
        <v>3.7069210743712495</v>
      </c>
      <c r="P9" s="52">
        <f t="shared" si="7"/>
        <v>6.4594079334542018E-2</v>
      </c>
    </row>
    <row r="10" spans="1:16" ht="20.100000000000001" customHeight="1" x14ac:dyDescent="0.25">
      <c r="A10" s="8" t="s">
        <v>165</v>
      </c>
      <c r="B10" s="19">
        <v>100712.86</v>
      </c>
      <c r="C10" s="140">
        <v>96489.220000000016</v>
      </c>
      <c r="D10" s="247">
        <f t="shared" si="1"/>
        <v>9.1925641925518747E-2</v>
      </c>
      <c r="E10" s="215">
        <f t="shared" si="2"/>
        <v>8.9119368189278458E-2</v>
      </c>
      <c r="F10" s="52">
        <f t="shared" si="3"/>
        <v>-4.1937444731486972E-2</v>
      </c>
      <c r="H10" s="19">
        <v>26613.367000000002</v>
      </c>
      <c r="I10" s="140">
        <v>27301.956000000002</v>
      </c>
      <c r="J10" s="247">
        <f t="shared" si="4"/>
        <v>8.7153080514683318E-2</v>
      </c>
      <c r="K10" s="215">
        <f t="shared" si="5"/>
        <v>8.6422124727604674E-2</v>
      </c>
      <c r="L10" s="52">
        <f t="shared" si="6"/>
        <v>2.5873802439202821E-2</v>
      </c>
      <c r="N10" s="27">
        <f t="shared" si="0"/>
        <v>2.6424993789273787</v>
      </c>
      <c r="O10" s="152">
        <f t="shared" si="0"/>
        <v>2.8295343251816107</v>
      </c>
      <c r="P10" s="52">
        <f t="shared" si="7"/>
        <v>7.0779561102546656E-2</v>
      </c>
    </row>
    <row r="11" spans="1:16" ht="20.100000000000001" customHeight="1" x14ac:dyDescent="0.25">
      <c r="A11" s="8" t="s">
        <v>168</v>
      </c>
      <c r="B11" s="19">
        <v>93468.28</v>
      </c>
      <c r="C11" s="140">
        <v>79053.049999999988</v>
      </c>
      <c r="D11" s="247">
        <f t="shared" si="1"/>
        <v>8.5313153043952136E-2</v>
      </c>
      <c r="E11" s="215">
        <f t="shared" si="2"/>
        <v>7.3014973791221821E-2</v>
      </c>
      <c r="F11" s="52">
        <f t="shared" si="3"/>
        <v>-0.15422590423189569</v>
      </c>
      <c r="H11" s="19">
        <v>22900.009000000005</v>
      </c>
      <c r="I11" s="140">
        <v>19974.469000000008</v>
      </c>
      <c r="J11" s="247">
        <f t="shared" si="4"/>
        <v>7.4992627883723725E-2</v>
      </c>
      <c r="K11" s="215">
        <f t="shared" si="5"/>
        <v>6.3227559640257044E-2</v>
      </c>
      <c r="L11" s="52">
        <f t="shared" si="6"/>
        <v>-0.12775278821942807</v>
      </c>
      <c r="N11" s="27">
        <f t="shared" si="0"/>
        <v>2.4500299994821777</v>
      </c>
      <c r="O11" s="152">
        <f t="shared" si="0"/>
        <v>2.5267170589876056</v>
      </c>
      <c r="P11" s="52">
        <f t="shared" si="7"/>
        <v>3.1300457350169564E-2</v>
      </c>
    </row>
    <row r="12" spans="1:16" ht="20.100000000000001" customHeight="1" x14ac:dyDescent="0.25">
      <c r="A12" s="8" t="s">
        <v>173</v>
      </c>
      <c r="B12" s="19">
        <v>71507.75</v>
      </c>
      <c r="C12" s="140">
        <v>75591.239999999991</v>
      </c>
      <c r="D12" s="247">
        <f t="shared" si="1"/>
        <v>6.5268683874130012E-2</v>
      </c>
      <c r="E12" s="215">
        <f t="shared" si="2"/>
        <v>6.9817577025123756E-2</v>
      </c>
      <c r="F12" s="52">
        <f t="shared" si="3"/>
        <v>5.7105558488415462E-2</v>
      </c>
      <c r="H12" s="19">
        <v>16913.424999999999</v>
      </c>
      <c r="I12" s="140">
        <v>18007.122999999992</v>
      </c>
      <c r="J12" s="247">
        <f t="shared" si="4"/>
        <v>5.5387846671338413E-2</v>
      </c>
      <c r="K12" s="215">
        <f t="shared" si="5"/>
        <v>5.700008563090931E-2</v>
      </c>
      <c r="L12" s="52">
        <f t="shared" si="6"/>
        <v>6.4664489894861218E-2</v>
      </c>
      <c r="N12" s="27">
        <f t="shared" si="0"/>
        <v>2.3652576119371678</v>
      </c>
      <c r="O12" s="152">
        <f t="shared" si="0"/>
        <v>2.3821706060120187</v>
      </c>
      <c r="P12" s="52">
        <f t="shared" si="7"/>
        <v>7.1505928104799625E-3</v>
      </c>
    </row>
    <row r="13" spans="1:16" ht="20.100000000000001" customHeight="1" x14ac:dyDescent="0.25">
      <c r="A13" s="8" t="s">
        <v>172</v>
      </c>
      <c r="B13" s="19">
        <v>44164.02</v>
      </c>
      <c r="C13" s="140">
        <v>38792.289999999994</v>
      </c>
      <c r="D13" s="247">
        <f t="shared" si="1"/>
        <v>4.0310700028888542E-2</v>
      </c>
      <c r="E13" s="215">
        <f t="shared" si="2"/>
        <v>3.582933280438233E-2</v>
      </c>
      <c r="F13" s="52">
        <f t="shared" si="3"/>
        <v>-0.12163136417382303</v>
      </c>
      <c r="H13" s="19">
        <v>16330.075000000001</v>
      </c>
      <c r="I13" s="140">
        <v>15229.184999999996</v>
      </c>
      <c r="J13" s="247">
        <f t="shared" si="4"/>
        <v>5.3477500283440914E-2</v>
      </c>
      <c r="K13" s="215">
        <f t="shared" si="5"/>
        <v>4.8206748467756882E-2</v>
      </c>
      <c r="L13" s="52">
        <f t="shared" si="6"/>
        <v>-6.7414877151513689E-2</v>
      </c>
      <c r="N13" s="27">
        <f t="shared" si="0"/>
        <v>3.697597048457093</v>
      </c>
      <c r="O13" s="152">
        <f t="shared" si="0"/>
        <v>3.9258277869133269</v>
      </c>
      <c r="P13" s="52">
        <f t="shared" si="7"/>
        <v>6.1724069839213108E-2</v>
      </c>
    </row>
    <row r="14" spans="1:16" ht="20.100000000000001" customHeight="1" x14ac:dyDescent="0.25">
      <c r="A14" s="8" t="s">
        <v>174</v>
      </c>
      <c r="B14" s="19">
        <v>56806.340000000004</v>
      </c>
      <c r="C14" s="140">
        <v>58807.960000000006</v>
      </c>
      <c r="D14" s="247">
        <f t="shared" si="1"/>
        <v>5.1849974967837005E-2</v>
      </c>
      <c r="E14" s="215">
        <f t="shared" si="2"/>
        <v>5.4316204853768736E-2</v>
      </c>
      <c r="F14" s="52">
        <f t="shared" si="3"/>
        <v>3.523585571610497E-2</v>
      </c>
      <c r="H14" s="19">
        <v>13992.168000000003</v>
      </c>
      <c r="I14" s="140">
        <v>14477.769999999997</v>
      </c>
      <c r="J14" s="247">
        <f t="shared" si="4"/>
        <v>4.5821355271543643E-2</v>
      </c>
      <c r="K14" s="215">
        <f t="shared" si="5"/>
        <v>4.5828205302124607E-2</v>
      </c>
      <c r="L14" s="52">
        <f t="shared" si="6"/>
        <v>3.4705272263740213E-2</v>
      </c>
      <c r="N14" s="27">
        <f t="shared" si="0"/>
        <v>2.4631349247284726</v>
      </c>
      <c r="O14" s="152">
        <f t="shared" si="0"/>
        <v>2.4618725084155266</v>
      </c>
      <c r="P14" s="52">
        <f t="shared" si="7"/>
        <v>-5.1252422279918556E-4</v>
      </c>
    </row>
    <row r="15" spans="1:16" ht="20.100000000000001" customHeight="1" x14ac:dyDescent="0.25">
      <c r="A15" s="8" t="s">
        <v>164</v>
      </c>
      <c r="B15" s="19">
        <v>63599.13</v>
      </c>
      <c r="C15" s="140">
        <v>66633.179999999978</v>
      </c>
      <c r="D15" s="247">
        <f t="shared" si="1"/>
        <v>5.8050092621285077E-2</v>
      </c>
      <c r="E15" s="215">
        <f t="shared" si="2"/>
        <v>6.1543734129496146E-2</v>
      </c>
      <c r="F15" s="52">
        <f t="shared" si="3"/>
        <v>4.7705841259149007E-2</v>
      </c>
      <c r="H15" s="19">
        <v>13560.293000000001</v>
      </c>
      <c r="I15" s="140">
        <v>13806.453999999996</v>
      </c>
      <c r="J15" s="247">
        <f t="shared" si="4"/>
        <v>4.4407057086451956E-2</v>
      </c>
      <c r="K15" s="215">
        <f t="shared" si="5"/>
        <v>4.3703209016743565E-2</v>
      </c>
      <c r="L15" s="52">
        <f t="shared" si="6"/>
        <v>1.8153073831073899E-2</v>
      </c>
      <c r="N15" s="27">
        <f t="shared" si="0"/>
        <v>2.1321507070930061</v>
      </c>
      <c r="O15" s="152">
        <f t="shared" si="0"/>
        <v>2.0720088700554289</v>
      </c>
      <c r="P15" s="52">
        <f t="shared" si="7"/>
        <v>-2.8207122900601705E-2</v>
      </c>
    </row>
    <row r="16" spans="1:16" ht="20.100000000000001" customHeight="1" x14ac:dyDescent="0.25">
      <c r="A16" s="8" t="s">
        <v>169</v>
      </c>
      <c r="B16" s="19">
        <v>20970.820000000007</v>
      </c>
      <c r="C16" s="140">
        <v>26732.630000000016</v>
      </c>
      <c r="D16" s="247">
        <f t="shared" si="1"/>
        <v>1.9141111574078103E-2</v>
      </c>
      <c r="E16" s="215">
        <f t="shared" si="2"/>
        <v>2.469079028349231E-2</v>
      </c>
      <c r="F16" s="52">
        <f t="shared" si="3"/>
        <v>0.27475368154416502</v>
      </c>
      <c r="H16" s="19">
        <v>6346.3720000000012</v>
      </c>
      <c r="I16" s="140">
        <v>8160.9980000000023</v>
      </c>
      <c r="J16" s="247">
        <f t="shared" si="4"/>
        <v>2.0783009902209361E-2</v>
      </c>
      <c r="K16" s="215">
        <f t="shared" si="5"/>
        <v>2.583297647456953E-2</v>
      </c>
      <c r="L16" s="52">
        <f t="shared" si="6"/>
        <v>0.28593123756376099</v>
      </c>
      <c r="N16" s="27">
        <f t="shared" si="0"/>
        <v>3.0262870026064785</v>
      </c>
      <c r="O16" s="152">
        <f t="shared" si="0"/>
        <v>3.0528227114204616</v>
      </c>
      <c r="P16" s="52">
        <f t="shared" si="7"/>
        <v>8.7684045799781649E-3</v>
      </c>
    </row>
    <row r="17" spans="1:16" ht="20.100000000000001" customHeight="1" x14ac:dyDescent="0.25">
      <c r="A17" s="8" t="s">
        <v>171</v>
      </c>
      <c r="B17" s="19">
        <v>17098.970000000005</v>
      </c>
      <c r="C17" s="140">
        <v>22046.19</v>
      </c>
      <c r="D17" s="247">
        <f t="shared" si="1"/>
        <v>1.560708129542928E-2</v>
      </c>
      <c r="E17" s="215">
        <f t="shared" si="2"/>
        <v>2.0362300822628562E-2</v>
      </c>
      <c r="F17" s="52">
        <f t="shared" si="3"/>
        <v>0.28932853850261114</v>
      </c>
      <c r="H17" s="19">
        <v>5082.7320000000009</v>
      </c>
      <c r="I17" s="140">
        <v>7746.1630000000005</v>
      </c>
      <c r="J17" s="247">
        <f t="shared" si="4"/>
        <v>1.6644859375762468E-2</v>
      </c>
      <c r="K17" s="215">
        <f t="shared" si="5"/>
        <v>2.4519849967758956E-2</v>
      </c>
      <c r="L17" s="52">
        <f t="shared" si="6"/>
        <v>0.52401562781590671</v>
      </c>
      <c r="N17" s="27">
        <f t="shared" si="0"/>
        <v>2.9725369422836581</v>
      </c>
      <c r="O17" s="152">
        <f t="shared" si="0"/>
        <v>3.5136062058795652</v>
      </c>
      <c r="P17" s="52">
        <f t="shared" si="7"/>
        <v>0.18202272136615719</v>
      </c>
    </row>
    <row r="18" spans="1:16" ht="20.100000000000001" customHeight="1" x14ac:dyDescent="0.25">
      <c r="A18" s="8" t="s">
        <v>180</v>
      </c>
      <c r="B18" s="19">
        <v>20636.41</v>
      </c>
      <c r="C18" s="140">
        <v>29450.169999999995</v>
      </c>
      <c r="D18" s="247">
        <f t="shared" si="1"/>
        <v>1.8835878916438221E-2</v>
      </c>
      <c r="E18" s="215">
        <f t="shared" si="2"/>
        <v>2.7200764432201253E-2</v>
      </c>
      <c r="F18" s="52">
        <f t="shared" si="3"/>
        <v>0.42709754264428718</v>
      </c>
      <c r="H18" s="19">
        <v>4592.7209999999995</v>
      </c>
      <c r="I18" s="140">
        <v>6631.7659999999987</v>
      </c>
      <c r="J18" s="247">
        <f t="shared" si="4"/>
        <v>1.5040178234286432E-2</v>
      </c>
      <c r="K18" s="215">
        <f t="shared" si="5"/>
        <v>2.0992316756216579E-2</v>
      </c>
      <c r="L18" s="52">
        <f t="shared" si="6"/>
        <v>0.44397319149149261</v>
      </c>
      <c r="N18" s="27">
        <f t="shared" si="0"/>
        <v>2.2255426210275915</v>
      </c>
      <c r="O18" s="152">
        <f t="shared" si="0"/>
        <v>2.2518600062410505</v>
      </c>
      <c r="P18" s="52">
        <f t="shared" si="7"/>
        <v>1.1825154443147724E-2</v>
      </c>
    </row>
    <row r="19" spans="1:16" ht="20.100000000000001" customHeight="1" x14ac:dyDescent="0.25">
      <c r="A19" s="8" t="s">
        <v>177</v>
      </c>
      <c r="B19" s="19">
        <v>30891.169999999991</v>
      </c>
      <c r="C19" s="140">
        <v>23879.07</v>
      </c>
      <c r="D19" s="247">
        <f t="shared" si="1"/>
        <v>2.819590896416134E-2</v>
      </c>
      <c r="E19" s="215">
        <f t="shared" si="2"/>
        <v>2.2055185349695573E-2</v>
      </c>
      <c r="F19" s="52">
        <f t="shared" si="3"/>
        <v>-0.22699366841722063</v>
      </c>
      <c r="H19" s="19">
        <v>7511.2079999999951</v>
      </c>
      <c r="I19" s="140">
        <v>6448.7509999999984</v>
      </c>
      <c r="J19" s="247">
        <f t="shared" si="4"/>
        <v>2.459759847698087E-2</v>
      </c>
      <c r="K19" s="215">
        <f t="shared" si="5"/>
        <v>2.0412997635014328E-2</v>
      </c>
      <c r="L19" s="52">
        <f t="shared" si="6"/>
        <v>-0.14144955112413307</v>
      </c>
      <c r="N19" s="27">
        <f t="shared" si="0"/>
        <v>2.4315064790359178</v>
      </c>
      <c r="O19" s="152">
        <f t="shared" si="0"/>
        <v>2.7005871669206543</v>
      </c>
      <c r="P19" s="52">
        <f t="shared" si="7"/>
        <v>0.1106641870810173</v>
      </c>
    </row>
    <row r="20" spans="1:16" ht="20.100000000000001" customHeight="1" x14ac:dyDescent="0.25">
      <c r="A20" s="8" t="s">
        <v>170</v>
      </c>
      <c r="B20" s="19">
        <v>21987.089999999997</v>
      </c>
      <c r="C20" s="140">
        <v>22887.300000000007</v>
      </c>
      <c r="D20" s="247">
        <f t="shared" si="1"/>
        <v>2.0068711804273592E-2</v>
      </c>
      <c r="E20" s="215">
        <f t="shared" si="2"/>
        <v>2.1139166795611706E-2</v>
      </c>
      <c r="F20" s="52">
        <f t="shared" si="3"/>
        <v>4.0942662262264368E-2</v>
      </c>
      <c r="H20" s="19">
        <v>6141.3010000000031</v>
      </c>
      <c r="I20" s="140">
        <v>6246.0849999999991</v>
      </c>
      <c r="J20" s="247">
        <f t="shared" si="4"/>
        <v>2.0111446271263062E-2</v>
      </c>
      <c r="K20" s="215">
        <f t="shared" si="5"/>
        <v>1.977147486902479E-2</v>
      </c>
      <c r="L20" s="52">
        <f t="shared" si="6"/>
        <v>1.7062182752481267E-2</v>
      </c>
      <c r="N20" s="27">
        <f t="shared" si="0"/>
        <v>2.7931395195999125</v>
      </c>
      <c r="O20" s="152">
        <f t="shared" si="0"/>
        <v>2.7290615319412934</v>
      </c>
      <c r="P20" s="52">
        <f t="shared" si="7"/>
        <v>-2.2941205481850597E-2</v>
      </c>
    </row>
    <row r="21" spans="1:16" ht="20.100000000000001" customHeight="1" x14ac:dyDescent="0.25">
      <c r="A21" s="8" t="s">
        <v>175</v>
      </c>
      <c r="B21" s="19">
        <v>17168.71</v>
      </c>
      <c r="C21" s="140">
        <v>20336.5</v>
      </c>
      <c r="D21" s="247">
        <f t="shared" si="1"/>
        <v>1.5670736465860199E-2</v>
      </c>
      <c r="E21" s="215">
        <f t="shared" si="2"/>
        <v>1.8783197036739037E-2</v>
      </c>
      <c r="F21" s="52">
        <f t="shared" si="3"/>
        <v>0.18450949430679423</v>
      </c>
      <c r="H21" s="19">
        <v>4975.2510000000011</v>
      </c>
      <c r="I21" s="140">
        <v>6186.6729999999998</v>
      </c>
      <c r="J21" s="247">
        <f t="shared" si="4"/>
        <v>1.6292882106339973E-2</v>
      </c>
      <c r="K21" s="215">
        <f t="shared" si="5"/>
        <v>1.958341100743493E-2</v>
      </c>
      <c r="L21" s="52">
        <f t="shared" si="6"/>
        <v>0.24348962494555518</v>
      </c>
      <c r="N21" s="27">
        <f t="shared" si="0"/>
        <v>2.8978595363309188</v>
      </c>
      <c r="O21" s="152">
        <f t="shared" si="0"/>
        <v>3.0421522877584639</v>
      </c>
      <c r="P21" s="52">
        <f t="shared" si="7"/>
        <v>4.9792872849261448E-2</v>
      </c>
    </row>
    <row r="22" spans="1:16" ht="20.100000000000001" customHeight="1" x14ac:dyDescent="0.25">
      <c r="A22" s="8" t="s">
        <v>178</v>
      </c>
      <c r="B22" s="19">
        <v>14067.149999999996</v>
      </c>
      <c r="C22" s="140">
        <v>14788.650000000007</v>
      </c>
      <c r="D22" s="247">
        <f t="shared" si="1"/>
        <v>1.2839788223793473E-2</v>
      </c>
      <c r="E22" s="215">
        <f t="shared" si="2"/>
        <v>1.3659092117983471E-2</v>
      </c>
      <c r="F22" s="52">
        <f t="shared" si="3"/>
        <v>5.128970687026236E-2</v>
      </c>
      <c r="H22" s="19">
        <v>4564.4720000000016</v>
      </c>
      <c r="I22" s="140">
        <v>4877.8500000000004</v>
      </c>
      <c r="J22" s="247">
        <f t="shared" si="4"/>
        <v>1.4947668805792883E-2</v>
      </c>
      <c r="K22" s="215">
        <f t="shared" si="5"/>
        <v>1.5440438080793423E-2</v>
      </c>
      <c r="L22" s="52">
        <f t="shared" si="6"/>
        <v>6.8655914638100238E-2</v>
      </c>
      <c r="N22" s="27">
        <f t="shared" si="0"/>
        <v>3.2447738170133982</v>
      </c>
      <c r="O22" s="152">
        <f t="shared" si="0"/>
        <v>3.2983740909413624</v>
      </c>
      <c r="P22" s="52">
        <f t="shared" si="7"/>
        <v>1.6518955388175476E-2</v>
      </c>
    </row>
    <row r="23" spans="1:16" ht="20.100000000000001" customHeight="1" x14ac:dyDescent="0.25">
      <c r="A23" s="8" t="s">
        <v>185</v>
      </c>
      <c r="B23" s="19">
        <v>12163.439999999997</v>
      </c>
      <c r="C23" s="140">
        <v>19260.610000000004</v>
      </c>
      <c r="D23" s="247">
        <f t="shared" si="1"/>
        <v>1.1102177318989168E-2</v>
      </c>
      <c r="E23" s="215">
        <f t="shared" si="2"/>
        <v>1.7789483572777338E-2</v>
      </c>
      <c r="F23" s="52">
        <f t="shared" si="3"/>
        <v>0.58348378419263047</v>
      </c>
      <c r="H23" s="19">
        <v>2656.3189999999995</v>
      </c>
      <c r="I23" s="140">
        <v>4182.7259999999987</v>
      </c>
      <c r="J23" s="247">
        <f t="shared" si="4"/>
        <v>8.6988761579729103E-3</v>
      </c>
      <c r="K23" s="215">
        <f t="shared" si="5"/>
        <v>1.3240079504684385E-2</v>
      </c>
      <c r="L23" s="52">
        <f t="shared" si="6"/>
        <v>0.57463241425446243</v>
      </c>
      <c r="N23" s="27">
        <f t="shared" si="0"/>
        <v>2.1838550607393961</v>
      </c>
      <c r="O23" s="152">
        <f t="shared" si="0"/>
        <v>2.1716477307831878</v>
      </c>
      <c r="P23" s="52">
        <f t="shared" si="7"/>
        <v>-5.589807755865964E-3</v>
      </c>
    </row>
    <row r="24" spans="1:16" ht="20.100000000000001" customHeight="1" x14ac:dyDescent="0.25">
      <c r="A24" s="8" t="s">
        <v>184</v>
      </c>
      <c r="B24" s="19">
        <v>18589.430000000004</v>
      </c>
      <c r="C24" s="140">
        <v>10194.580000000002</v>
      </c>
      <c r="D24" s="247">
        <f t="shared" si="1"/>
        <v>1.6967498349063827E-2</v>
      </c>
      <c r="E24" s="215">
        <f t="shared" si="2"/>
        <v>9.4159174315540575E-3</v>
      </c>
      <c r="F24" s="52">
        <f t="shared" si="3"/>
        <v>-0.45159265238363955</v>
      </c>
      <c r="H24" s="19">
        <v>6332.8449999999984</v>
      </c>
      <c r="I24" s="140">
        <v>3577.3080000000004</v>
      </c>
      <c r="J24" s="247">
        <f t="shared" si="4"/>
        <v>2.0738711872571761E-2</v>
      </c>
      <c r="K24" s="215">
        <f t="shared" si="5"/>
        <v>1.1323677987213007E-2</v>
      </c>
      <c r="L24" s="52">
        <f t="shared" si="6"/>
        <v>-0.4351183393877473</v>
      </c>
      <c r="N24" s="27">
        <f t="shared" si="0"/>
        <v>3.4066913294275283</v>
      </c>
      <c r="O24" s="152">
        <f t="shared" si="0"/>
        <v>3.5090293077301862</v>
      </c>
      <c r="P24" s="52">
        <f t="shared" si="7"/>
        <v>3.0040284958794641E-2</v>
      </c>
    </row>
    <row r="25" spans="1:16" ht="20.100000000000001" customHeight="1" x14ac:dyDescent="0.25">
      <c r="A25" s="8" t="s">
        <v>182</v>
      </c>
      <c r="B25" s="19">
        <v>11906.64</v>
      </c>
      <c r="C25" s="140">
        <v>9495.8500000000022</v>
      </c>
      <c r="D25" s="247">
        <f t="shared" si="1"/>
        <v>1.086778317263613E-2</v>
      </c>
      <c r="E25" s="215">
        <f t="shared" si="2"/>
        <v>8.7705564665167754E-3</v>
      </c>
      <c r="F25" s="52">
        <f t="shared" si="3"/>
        <v>-0.20247441763587354</v>
      </c>
      <c r="H25" s="19">
        <v>3419.3390000000004</v>
      </c>
      <c r="I25" s="140">
        <v>3175.6660000000006</v>
      </c>
      <c r="J25" s="247">
        <f t="shared" si="4"/>
        <v>1.1197603338728119E-2</v>
      </c>
      <c r="K25" s="215">
        <f t="shared" si="5"/>
        <v>1.0052312850596252E-2</v>
      </c>
      <c r="L25" s="52">
        <f t="shared" si="6"/>
        <v>-7.1263188587033857E-2</v>
      </c>
      <c r="N25" s="27">
        <f t="shared" si="0"/>
        <v>2.8717917061404394</v>
      </c>
      <c r="O25" s="152">
        <f t="shared" si="0"/>
        <v>3.3442672325278937</v>
      </c>
      <c r="P25" s="52">
        <f t="shared" si="7"/>
        <v>0.16452290929638502</v>
      </c>
    </row>
    <row r="26" spans="1:16" ht="20.100000000000001" customHeight="1" x14ac:dyDescent="0.25">
      <c r="A26" s="8" t="s">
        <v>186</v>
      </c>
      <c r="B26" s="19">
        <v>6733.6</v>
      </c>
      <c r="C26" s="140">
        <v>13169.300000000003</v>
      </c>
      <c r="D26" s="247">
        <f t="shared" si="1"/>
        <v>6.1460919933131975E-3</v>
      </c>
      <c r="E26" s="215">
        <f t="shared" si="2"/>
        <v>1.2163428158037393E-2</v>
      </c>
      <c r="F26" s="52">
        <f t="shared" si="3"/>
        <v>0.95575917785434272</v>
      </c>
      <c r="H26" s="19">
        <v>1694.3549999999998</v>
      </c>
      <c r="I26" s="140">
        <v>2980.6879999999996</v>
      </c>
      <c r="J26" s="247">
        <f t="shared" si="4"/>
        <v>5.5486499598286915E-3</v>
      </c>
      <c r="K26" s="215">
        <f t="shared" si="5"/>
        <v>9.435125824320956E-3</v>
      </c>
      <c r="L26" s="52">
        <f t="shared" si="6"/>
        <v>0.75918741940148315</v>
      </c>
      <c r="N26" s="27">
        <f t="shared" si="0"/>
        <v>2.5162691576571223</v>
      </c>
      <c r="O26" s="152">
        <f t="shared" si="0"/>
        <v>2.2633609986863377</v>
      </c>
      <c r="P26" s="52">
        <f t="shared" si="7"/>
        <v>-0.10050918368616234</v>
      </c>
    </row>
    <row r="27" spans="1:16" ht="20.100000000000001" customHeight="1" x14ac:dyDescent="0.25">
      <c r="A27" s="8" t="s">
        <v>179</v>
      </c>
      <c r="B27" s="19">
        <v>367.73999999999995</v>
      </c>
      <c r="C27" s="140">
        <v>1541.5300000000002</v>
      </c>
      <c r="D27" s="247">
        <f t="shared" si="1"/>
        <v>3.3565460817705164E-4</v>
      </c>
      <c r="E27" s="215">
        <f t="shared" si="2"/>
        <v>1.4237878557295666E-3</v>
      </c>
      <c r="F27" s="52">
        <f t="shared" si="3"/>
        <v>3.1919018872029161</v>
      </c>
      <c r="H27" s="19">
        <v>643.38100000000009</v>
      </c>
      <c r="I27" s="140">
        <v>2798.3839999999991</v>
      </c>
      <c r="J27" s="247">
        <f t="shared" si="4"/>
        <v>2.1069350636699772E-3</v>
      </c>
      <c r="K27" s="215">
        <f t="shared" si="5"/>
        <v>8.8580573158836377E-3</v>
      </c>
      <c r="L27" s="52">
        <f t="shared" si="6"/>
        <v>3.3494974206574306</v>
      </c>
      <c r="N27" s="27">
        <f t="shared" si="0"/>
        <v>17.495540327405237</v>
      </c>
      <c r="O27" s="152">
        <f t="shared" si="0"/>
        <v>18.153289264561824</v>
      </c>
      <c r="P27" s="52">
        <f t="shared" si="7"/>
        <v>3.759523426242975E-2</v>
      </c>
    </row>
    <row r="28" spans="1:16" ht="20.100000000000001" customHeight="1" x14ac:dyDescent="0.25">
      <c r="A28" s="8" t="s">
        <v>176</v>
      </c>
      <c r="B28" s="19">
        <v>7884.2599999999993</v>
      </c>
      <c r="C28" s="140">
        <v>8703.6099999999969</v>
      </c>
      <c r="D28" s="247">
        <f t="shared" si="1"/>
        <v>7.1963566679338698E-3</v>
      </c>
      <c r="E28" s="215">
        <f t="shared" si="2"/>
        <v>8.0388278003064532E-3</v>
      </c>
      <c r="F28" s="52">
        <f t="shared" si="3"/>
        <v>0.10392224508070481</v>
      </c>
      <c r="H28" s="19">
        <v>2723.3630000000003</v>
      </c>
      <c r="I28" s="140">
        <v>2778.1569999999988</v>
      </c>
      <c r="J28" s="247">
        <f t="shared" si="4"/>
        <v>8.9184309076604067E-3</v>
      </c>
      <c r="K28" s="215">
        <f t="shared" si="5"/>
        <v>8.7940303898690602E-3</v>
      </c>
      <c r="L28" s="52">
        <f t="shared" si="6"/>
        <v>2.0119976661208402E-2</v>
      </c>
      <c r="N28" s="27">
        <f t="shared" si="0"/>
        <v>3.4541770565658676</v>
      </c>
      <c r="O28" s="152">
        <f t="shared" si="0"/>
        <v>3.1919594283291639</v>
      </c>
      <c r="P28" s="52">
        <f t="shared" si="7"/>
        <v>-7.5913198409522084E-2</v>
      </c>
    </row>
    <row r="29" spans="1:16" ht="20.100000000000001" customHeight="1" x14ac:dyDescent="0.25">
      <c r="A29" s="8" t="s">
        <v>188</v>
      </c>
      <c r="B29" s="19">
        <v>9008.5099999999984</v>
      </c>
      <c r="C29" s="140">
        <v>8686.2800000000007</v>
      </c>
      <c r="D29" s="247">
        <f t="shared" si="1"/>
        <v>8.2225156205717395E-3</v>
      </c>
      <c r="E29" s="215">
        <f t="shared" si="2"/>
        <v>8.0228214666380922E-3</v>
      </c>
      <c r="F29" s="52">
        <f>(C29-B29)/B29</f>
        <v>-3.5769511273229179E-2</v>
      </c>
      <c r="H29" s="19">
        <v>2674.933</v>
      </c>
      <c r="I29" s="140">
        <v>2509.6540000000005</v>
      </c>
      <c r="J29" s="247">
        <f t="shared" si="4"/>
        <v>8.7598330237727302E-3</v>
      </c>
      <c r="K29" s="215">
        <f t="shared" si="5"/>
        <v>7.9441059465165057E-3</v>
      </c>
      <c r="L29" s="52">
        <f>(I29-H29)/H29</f>
        <v>-6.1788089645609647E-2</v>
      </c>
      <c r="N29" s="27">
        <f t="shared" si="0"/>
        <v>2.9693401017482364</v>
      </c>
      <c r="O29" s="152">
        <f t="shared" si="0"/>
        <v>2.8892160971094647</v>
      </c>
      <c r="P29" s="52">
        <f>(O29-N29)/N29</f>
        <v>-2.6983774809627787E-2</v>
      </c>
    </row>
    <row r="30" spans="1:16" ht="20.100000000000001" customHeight="1" x14ac:dyDescent="0.25">
      <c r="A30" s="8" t="s">
        <v>199</v>
      </c>
      <c r="B30" s="19">
        <v>5337.7500000000027</v>
      </c>
      <c r="C30" s="140">
        <v>4695.0199999999995</v>
      </c>
      <c r="D30" s="247">
        <f t="shared" si="1"/>
        <v>4.8720301974140932E-3</v>
      </c>
      <c r="E30" s="215">
        <f t="shared" si="2"/>
        <v>4.336414120002483E-3</v>
      </c>
      <c r="F30" s="52">
        <f t="shared" si="3"/>
        <v>-0.12041215868109276</v>
      </c>
      <c r="H30" s="19">
        <v>2658.7530000000006</v>
      </c>
      <c r="I30" s="140">
        <v>2487.8730000000005</v>
      </c>
      <c r="J30" s="247">
        <f t="shared" si="4"/>
        <v>8.7068469869917564E-3</v>
      </c>
      <c r="K30" s="215">
        <f t="shared" si="5"/>
        <v>7.8751599596908022E-3</v>
      </c>
      <c r="L30" s="52">
        <f t="shared" si="6"/>
        <v>-6.4270731429358074E-2</v>
      </c>
      <c r="N30" s="27">
        <f t="shared" si="0"/>
        <v>4.981036953772656</v>
      </c>
      <c r="O30" s="152">
        <f t="shared" si="0"/>
        <v>5.2989614527733657</v>
      </c>
      <c r="P30" s="52">
        <f t="shared" si="7"/>
        <v>6.3826970558793494E-2</v>
      </c>
    </row>
    <row r="31" spans="1:16" ht="20.100000000000001" customHeight="1" x14ac:dyDescent="0.25">
      <c r="A31" s="8" t="s">
        <v>203</v>
      </c>
      <c r="B31" s="19">
        <v>3429.3499999999995</v>
      </c>
      <c r="C31" s="140">
        <v>10390.029999999997</v>
      </c>
      <c r="D31" s="247">
        <f t="shared" si="1"/>
        <v>3.1301384960895524E-3</v>
      </c>
      <c r="E31" s="215">
        <f t="shared" si="2"/>
        <v>9.5964389500469427E-3</v>
      </c>
      <c r="F31" s="52">
        <f t="shared" si="3"/>
        <v>2.0297374137956168</v>
      </c>
      <c r="H31" s="19">
        <v>782.22700000000009</v>
      </c>
      <c r="I31" s="140">
        <v>2295.5449999999992</v>
      </c>
      <c r="J31" s="247">
        <f t="shared" si="4"/>
        <v>2.5616259946274061E-3</v>
      </c>
      <c r="K31" s="215">
        <f t="shared" si="5"/>
        <v>7.2663612932285584E-3</v>
      </c>
      <c r="L31" s="52">
        <f t="shared" si="6"/>
        <v>1.9346276720184792</v>
      </c>
      <c r="N31" s="27">
        <f t="shared" si="0"/>
        <v>2.2809774447052655</v>
      </c>
      <c r="O31" s="152">
        <f t="shared" si="0"/>
        <v>2.2093728314547696</v>
      </c>
      <c r="P31" s="52">
        <f t="shared" si="7"/>
        <v>-3.1392074225332058E-2</v>
      </c>
    </row>
    <row r="32" spans="1:16" ht="20.100000000000001" customHeight="1" thickBot="1" x14ac:dyDescent="0.3">
      <c r="A32" s="8" t="s">
        <v>17</v>
      </c>
      <c r="B32" s="19">
        <f>B33-SUM(B7:B31)</f>
        <v>77635.45999999973</v>
      </c>
      <c r="C32" s="140">
        <f>C33-SUM(C7:C31)</f>
        <v>79208.750000000466</v>
      </c>
      <c r="D32" s="247">
        <f t="shared" si="1"/>
        <v>7.0861749896516779E-2</v>
      </c>
      <c r="E32" s="215">
        <f t="shared" si="2"/>
        <v>7.3158781416852059E-2</v>
      </c>
      <c r="F32" s="52">
        <f t="shared" si="3"/>
        <v>2.0265095357208437E-2</v>
      </c>
      <c r="H32" s="19">
        <f>H33-SUM(H7:H31)</f>
        <v>20140.357000000018</v>
      </c>
      <c r="I32" s="140">
        <f>I33-SUM(I7:I31)</f>
        <v>22618.637999999803</v>
      </c>
      <c r="J32" s="247">
        <f t="shared" si="4"/>
        <v>6.5955358268477163E-2</v>
      </c>
      <c r="K32" s="215">
        <f t="shared" si="5"/>
        <v>7.1597461896302284E-2</v>
      </c>
      <c r="L32" s="52">
        <f t="shared" si="6"/>
        <v>0.12305050004822567</v>
      </c>
      <c r="N32" s="27">
        <f t="shared" si="0"/>
        <v>2.5942213777055083</v>
      </c>
      <c r="O32" s="152">
        <f t="shared" si="0"/>
        <v>2.8555731532185109</v>
      </c>
      <c r="P32" s="52">
        <f t="shared" si="7"/>
        <v>0.10074382154084262</v>
      </c>
    </row>
    <row r="33" spans="1:16" ht="26.25" customHeight="1" thickBot="1" x14ac:dyDescent="0.3">
      <c r="A33" s="12" t="s">
        <v>18</v>
      </c>
      <c r="B33" s="17">
        <v>1095590.4999999995</v>
      </c>
      <c r="C33" s="145">
        <v>1082696.4100000004</v>
      </c>
      <c r="D33" s="243">
        <f>SUM(D7:D32)</f>
        <v>1.0000000000000004</v>
      </c>
      <c r="E33" s="244">
        <f>SUM(E7:E32)</f>
        <v>0.99999999999999989</v>
      </c>
      <c r="F33" s="57">
        <f t="shared" si="3"/>
        <v>-1.1769077953851514E-2</v>
      </c>
      <c r="G33" s="1"/>
      <c r="H33" s="17">
        <v>305363.46899999998</v>
      </c>
      <c r="I33" s="145">
        <v>315913.96399999986</v>
      </c>
      <c r="J33" s="243">
        <f>SUM(J7:J32)</f>
        <v>1</v>
      </c>
      <c r="K33" s="244">
        <f>SUM(K7:K32)</f>
        <v>0.99999999999999956</v>
      </c>
      <c r="L33" s="57">
        <f t="shared" si="6"/>
        <v>3.4550612863256017E-2</v>
      </c>
      <c r="N33" s="29">
        <f t="shared" si="0"/>
        <v>2.7872044253760881</v>
      </c>
      <c r="O33" s="146">
        <f t="shared" si="0"/>
        <v>2.9178443844659996</v>
      </c>
      <c r="P33" s="57">
        <f t="shared" si="7"/>
        <v>4.6871323072143763E-2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4"/>
      <c r="D36" s="348" t="s">
        <v>104</v>
      </c>
      <c r="E36" s="344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4"/>
      <c r="P36" s="130" t="s">
        <v>0</v>
      </c>
    </row>
    <row r="37" spans="1:16" x14ac:dyDescent="0.25">
      <c r="A37" s="361"/>
      <c r="B37" s="351" t="str">
        <f>B5</f>
        <v>jan-set</v>
      </c>
      <c r="C37" s="353"/>
      <c r="D37" s="351" t="str">
        <f>B5</f>
        <v>jan-set</v>
      </c>
      <c r="E37" s="353"/>
      <c r="F37" s="131" t="str">
        <f>F5</f>
        <v>2022/2021</v>
      </c>
      <c r="H37" s="354" t="str">
        <f>B5</f>
        <v>jan-set</v>
      </c>
      <c r="I37" s="353"/>
      <c r="J37" s="351" t="str">
        <f>B5</f>
        <v>jan-set</v>
      </c>
      <c r="K37" s="352"/>
      <c r="L37" s="131" t="str">
        <f>F37</f>
        <v>2022/2021</v>
      </c>
      <c r="N37" s="354" t="str">
        <f>B5</f>
        <v>jan-set</v>
      </c>
      <c r="O37" s="352"/>
      <c r="P37" s="131" t="str">
        <f>P5</f>
        <v>2022/2021</v>
      </c>
    </row>
    <row r="38" spans="1:16" ht="19.5" customHeight="1" thickBot="1" x14ac:dyDescent="0.3">
      <c r="A38" s="362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168</v>
      </c>
      <c r="B39" s="39">
        <v>93468.28</v>
      </c>
      <c r="C39" s="147">
        <v>79053.049999999988</v>
      </c>
      <c r="D39" s="247">
        <f t="shared" ref="D39:D61" si="8">B39/$B$62</f>
        <v>0.21944389447463344</v>
      </c>
      <c r="E39" s="246">
        <f t="shared" ref="E39:E61" si="9">C39/$C$62</f>
        <v>0.17889793258544129</v>
      </c>
      <c r="F39" s="52">
        <f>(C39-B39)/B39</f>
        <v>-0.15422590423189569</v>
      </c>
      <c r="H39" s="39">
        <v>22900.009000000005</v>
      </c>
      <c r="I39" s="147">
        <v>19974.469000000008</v>
      </c>
      <c r="J39" s="247">
        <f t="shared" ref="J39:J61" si="10">H39/$H$62</f>
        <v>0.21612121092006256</v>
      </c>
      <c r="K39" s="246">
        <f t="shared" ref="K39:K61" si="11">I39/$I$62</f>
        <v>0.17968692981898646</v>
      </c>
      <c r="L39" s="52">
        <f>(I39-H39)/H39</f>
        <v>-0.12775278821942807</v>
      </c>
      <c r="N39" s="27">
        <f t="shared" ref="N39:O62" si="12">(H39/B39)*10</f>
        <v>2.4500299994821777</v>
      </c>
      <c r="O39" s="151">
        <f t="shared" si="12"/>
        <v>2.5267170589876056</v>
      </c>
      <c r="P39" s="61">
        <f t="shared" si="7"/>
        <v>3.1300457350169564E-2</v>
      </c>
    </row>
    <row r="40" spans="1:16" ht="20.100000000000001" customHeight="1" x14ac:dyDescent="0.25">
      <c r="A40" s="38" t="s">
        <v>173</v>
      </c>
      <c r="B40" s="19">
        <v>71507.75</v>
      </c>
      <c r="C40" s="140">
        <v>75591.239999999991</v>
      </c>
      <c r="D40" s="247">
        <f t="shared" si="8"/>
        <v>0.16788518142324296</v>
      </c>
      <c r="E40" s="215">
        <f t="shared" si="9"/>
        <v>0.17106381800031642</v>
      </c>
      <c r="F40" s="52">
        <f t="shared" ref="F40:F62" si="13">(C40-B40)/B40</f>
        <v>5.7105558488415462E-2</v>
      </c>
      <c r="H40" s="19">
        <v>16913.424999999999</v>
      </c>
      <c r="I40" s="140">
        <v>18007.122999999992</v>
      </c>
      <c r="J40" s="247">
        <f t="shared" si="10"/>
        <v>0.15962220328409732</v>
      </c>
      <c r="K40" s="215">
        <f t="shared" si="11"/>
        <v>0.16198901941988314</v>
      </c>
      <c r="L40" s="52">
        <f t="shared" ref="L40:L62" si="14">(I40-H40)/H40</f>
        <v>6.4664489894861218E-2</v>
      </c>
      <c r="N40" s="27">
        <f t="shared" si="12"/>
        <v>2.3652576119371678</v>
      </c>
      <c r="O40" s="152">
        <f t="shared" si="12"/>
        <v>2.3821706060120187</v>
      </c>
      <c r="P40" s="52">
        <f t="shared" si="7"/>
        <v>7.1505928104799625E-3</v>
      </c>
    </row>
    <row r="41" spans="1:16" ht="20.100000000000001" customHeight="1" x14ac:dyDescent="0.25">
      <c r="A41" s="38" t="s">
        <v>174</v>
      </c>
      <c r="B41" s="19">
        <v>56806.340000000004</v>
      </c>
      <c r="C41" s="140">
        <v>58807.960000000006</v>
      </c>
      <c r="D41" s="247">
        <f t="shared" si="8"/>
        <v>0.13336935782331877</v>
      </c>
      <c r="E41" s="215">
        <f t="shared" si="9"/>
        <v>0.13308306844033635</v>
      </c>
      <c r="F41" s="52">
        <f t="shared" si="13"/>
        <v>3.523585571610497E-2</v>
      </c>
      <c r="H41" s="19">
        <v>13992.168000000003</v>
      </c>
      <c r="I41" s="140">
        <v>14477.769999999997</v>
      </c>
      <c r="J41" s="247">
        <f t="shared" si="10"/>
        <v>0.13205253725258143</v>
      </c>
      <c r="K41" s="215">
        <f t="shared" si="11"/>
        <v>0.13023955940583079</v>
      </c>
      <c r="L41" s="52">
        <f t="shared" si="14"/>
        <v>3.4705272263740213E-2</v>
      </c>
      <c r="N41" s="27">
        <f t="shared" si="12"/>
        <v>2.4631349247284726</v>
      </c>
      <c r="O41" s="152">
        <f t="shared" si="12"/>
        <v>2.4618725084155266</v>
      </c>
      <c r="P41" s="52">
        <f t="shared" si="7"/>
        <v>-5.1252422279918556E-4</v>
      </c>
    </row>
    <row r="42" spans="1:16" ht="20.100000000000001" customHeight="1" x14ac:dyDescent="0.25">
      <c r="A42" s="38" t="s">
        <v>164</v>
      </c>
      <c r="B42" s="19">
        <v>63599.13</v>
      </c>
      <c r="C42" s="140">
        <v>66633.179999999978</v>
      </c>
      <c r="D42" s="247">
        <f t="shared" si="8"/>
        <v>0.14931740235723279</v>
      </c>
      <c r="E42" s="215">
        <f t="shared" si="9"/>
        <v>0.15079162845195185</v>
      </c>
      <c r="F42" s="52">
        <f t="shared" si="13"/>
        <v>4.7705841259149007E-2</v>
      </c>
      <c r="H42" s="19">
        <v>13560.293000000001</v>
      </c>
      <c r="I42" s="140">
        <v>13806.453999999996</v>
      </c>
      <c r="J42" s="247">
        <f t="shared" si="10"/>
        <v>0.12797667213103922</v>
      </c>
      <c r="K42" s="215">
        <f t="shared" si="11"/>
        <v>0.12420051471441183</v>
      </c>
      <c r="L42" s="52">
        <f t="shared" si="14"/>
        <v>1.8153073831073899E-2</v>
      </c>
      <c r="N42" s="27">
        <f t="shared" si="12"/>
        <v>2.1321507070930061</v>
      </c>
      <c r="O42" s="152">
        <f t="shared" si="12"/>
        <v>2.0720088700554289</v>
      </c>
      <c r="P42" s="52">
        <f t="shared" si="7"/>
        <v>-2.8207122900601705E-2</v>
      </c>
    </row>
    <row r="43" spans="1:16" ht="20.100000000000001" customHeight="1" x14ac:dyDescent="0.25">
      <c r="A43" s="38" t="s">
        <v>169</v>
      </c>
      <c r="B43" s="19">
        <v>20970.820000000007</v>
      </c>
      <c r="C43" s="140">
        <v>26732.630000000016</v>
      </c>
      <c r="D43" s="247">
        <f t="shared" si="8"/>
        <v>4.9235081795947613E-2</v>
      </c>
      <c r="E43" s="215">
        <f t="shared" si="9"/>
        <v>6.0496239418612555E-2</v>
      </c>
      <c r="F43" s="52">
        <f t="shared" si="13"/>
        <v>0.27475368154416502</v>
      </c>
      <c r="H43" s="19">
        <v>6346.3720000000012</v>
      </c>
      <c r="I43" s="140">
        <v>8160.9980000000023</v>
      </c>
      <c r="J43" s="247">
        <f t="shared" si="10"/>
        <v>5.9894544215645468E-2</v>
      </c>
      <c r="K43" s="215">
        <f t="shared" si="11"/>
        <v>7.3414951600409936E-2</v>
      </c>
      <c r="L43" s="52">
        <f t="shared" si="14"/>
        <v>0.28593123756376099</v>
      </c>
      <c r="N43" s="27">
        <f t="shared" si="12"/>
        <v>3.0262870026064785</v>
      </c>
      <c r="O43" s="152">
        <f t="shared" si="12"/>
        <v>3.0528227114204616</v>
      </c>
      <c r="P43" s="52">
        <f t="shared" si="7"/>
        <v>8.7684045799781649E-3</v>
      </c>
    </row>
    <row r="44" spans="1:16" ht="20.100000000000001" customHeight="1" x14ac:dyDescent="0.25">
      <c r="A44" s="38" t="s">
        <v>180</v>
      </c>
      <c r="B44" s="19">
        <v>20636.41</v>
      </c>
      <c r="C44" s="140">
        <v>29450.169999999995</v>
      </c>
      <c r="D44" s="247">
        <f t="shared" si="8"/>
        <v>4.8449957337133739E-2</v>
      </c>
      <c r="E44" s="215">
        <f t="shared" si="9"/>
        <v>6.6646062704598816E-2</v>
      </c>
      <c r="F44" s="52">
        <f t="shared" si="13"/>
        <v>0.42709754264428718</v>
      </c>
      <c r="H44" s="19">
        <v>4592.7209999999995</v>
      </c>
      <c r="I44" s="140">
        <v>6631.7659999999987</v>
      </c>
      <c r="J44" s="247">
        <f t="shared" si="10"/>
        <v>4.3344280953688724E-2</v>
      </c>
      <c r="K44" s="215">
        <f t="shared" si="11"/>
        <v>5.9658240317574385E-2</v>
      </c>
      <c r="L44" s="52">
        <f t="shared" si="14"/>
        <v>0.44397319149149261</v>
      </c>
      <c r="N44" s="27">
        <f t="shared" si="12"/>
        <v>2.2255426210275915</v>
      </c>
      <c r="O44" s="152">
        <f t="shared" si="12"/>
        <v>2.2518600062410505</v>
      </c>
      <c r="P44" s="52">
        <f t="shared" si="7"/>
        <v>1.1825154443147724E-2</v>
      </c>
    </row>
    <row r="45" spans="1:16" ht="20.100000000000001" customHeight="1" x14ac:dyDescent="0.25">
      <c r="A45" s="38" t="s">
        <v>170</v>
      </c>
      <c r="B45" s="19">
        <v>21987.089999999997</v>
      </c>
      <c r="C45" s="140">
        <v>22887.300000000007</v>
      </c>
      <c r="D45" s="247">
        <f t="shared" si="8"/>
        <v>5.1621070354180773E-2</v>
      </c>
      <c r="E45" s="215">
        <f t="shared" si="9"/>
        <v>5.1794214802120507E-2</v>
      </c>
      <c r="F45" s="52">
        <f t="shared" si="13"/>
        <v>4.0942662262264368E-2</v>
      </c>
      <c r="H45" s="19">
        <v>6141.3010000000031</v>
      </c>
      <c r="I45" s="140">
        <v>6246.0849999999991</v>
      </c>
      <c r="J45" s="247">
        <f t="shared" si="10"/>
        <v>5.7959165376074373E-2</v>
      </c>
      <c r="K45" s="215">
        <f t="shared" si="11"/>
        <v>5.6188719561877883E-2</v>
      </c>
      <c r="L45" s="52">
        <f t="shared" si="14"/>
        <v>1.7062182752481267E-2</v>
      </c>
      <c r="N45" s="27">
        <f t="shared" si="12"/>
        <v>2.7931395195999125</v>
      </c>
      <c r="O45" s="152">
        <f t="shared" si="12"/>
        <v>2.7290615319412934</v>
      </c>
      <c r="P45" s="52">
        <f t="shared" si="7"/>
        <v>-2.2941205481850597E-2</v>
      </c>
    </row>
    <row r="46" spans="1:16" ht="20.100000000000001" customHeight="1" x14ac:dyDescent="0.25">
      <c r="A46" s="38" t="s">
        <v>175</v>
      </c>
      <c r="B46" s="19">
        <v>17168.71</v>
      </c>
      <c r="C46" s="140">
        <v>20336.5</v>
      </c>
      <c r="D46" s="247">
        <f t="shared" si="8"/>
        <v>4.030852590317896E-2</v>
      </c>
      <c r="E46" s="215">
        <f t="shared" si="9"/>
        <v>4.6021725993163169E-2</v>
      </c>
      <c r="F46" s="52">
        <f t="shared" si="13"/>
        <v>0.18450949430679423</v>
      </c>
      <c r="H46" s="19">
        <v>4975.2510000000011</v>
      </c>
      <c r="I46" s="140">
        <v>6186.6729999999998</v>
      </c>
      <c r="J46" s="247">
        <f t="shared" si="10"/>
        <v>4.6954447517957403E-2</v>
      </c>
      <c r="K46" s="215">
        <f t="shared" si="11"/>
        <v>5.5654259302914025E-2</v>
      </c>
      <c r="L46" s="52">
        <f t="shared" si="14"/>
        <v>0.24348962494555518</v>
      </c>
      <c r="N46" s="27">
        <f t="shared" si="12"/>
        <v>2.8978595363309188</v>
      </c>
      <c r="O46" s="152">
        <f t="shared" si="12"/>
        <v>3.0421522877584639</v>
      </c>
      <c r="P46" s="52">
        <f t="shared" si="7"/>
        <v>4.9792872849261448E-2</v>
      </c>
    </row>
    <row r="47" spans="1:16" ht="20.100000000000001" customHeight="1" x14ac:dyDescent="0.25">
      <c r="A47" s="38" t="s">
        <v>178</v>
      </c>
      <c r="B47" s="19">
        <v>14067.149999999996</v>
      </c>
      <c r="C47" s="140">
        <v>14788.650000000007</v>
      </c>
      <c r="D47" s="247">
        <f t="shared" si="8"/>
        <v>3.3026714305204277E-2</v>
      </c>
      <c r="E47" s="215">
        <f t="shared" si="9"/>
        <v>3.3466879655240221E-2</v>
      </c>
      <c r="F47" s="52">
        <f t="shared" si="13"/>
        <v>5.128970687026236E-2</v>
      </c>
      <c r="H47" s="19">
        <v>4564.4720000000016</v>
      </c>
      <c r="I47" s="140">
        <v>4877.8500000000004</v>
      </c>
      <c r="J47" s="247">
        <f t="shared" si="10"/>
        <v>4.3077678085223454E-2</v>
      </c>
      <c r="K47" s="215">
        <f t="shared" si="11"/>
        <v>4.3880309940531721E-2</v>
      </c>
      <c r="L47" s="52">
        <f t="shared" si="14"/>
        <v>6.8655914638100238E-2</v>
      </c>
      <c r="N47" s="27">
        <f t="shared" si="12"/>
        <v>3.2447738170133982</v>
      </c>
      <c r="O47" s="152">
        <f t="shared" si="12"/>
        <v>3.2983740909413624</v>
      </c>
      <c r="P47" s="52">
        <f t="shared" si="7"/>
        <v>1.6518955388175476E-2</v>
      </c>
    </row>
    <row r="48" spans="1:16" ht="20.100000000000001" customHeight="1" x14ac:dyDescent="0.25">
      <c r="A48" s="38" t="s">
        <v>186</v>
      </c>
      <c r="B48" s="19">
        <v>6733.6</v>
      </c>
      <c r="C48" s="140">
        <v>13169.300000000003</v>
      </c>
      <c r="D48" s="247">
        <f t="shared" si="8"/>
        <v>1.5809078842944278E-2</v>
      </c>
      <c r="E48" s="215">
        <f t="shared" si="9"/>
        <v>2.9802272570096322E-2</v>
      </c>
      <c r="F48" s="52">
        <f t="shared" si="13"/>
        <v>0.95575917785434272</v>
      </c>
      <c r="H48" s="19">
        <v>1694.3549999999998</v>
      </c>
      <c r="I48" s="140">
        <v>2980.6879999999996</v>
      </c>
      <c r="J48" s="247">
        <f t="shared" si="10"/>
        <v>1.5990651109720633E-2</v>
      </c>
      <c r="K48" s="215">
        <f t="shared" si="11"/>
        <v>2.6813762882422296E-2</v>
      </c>
      <c r="L48" s="52">
        <f t="shared" si="14"/>
        <v>0.75918741940148315</v>
      </c>
      <c r="N48" s="27">
        <f t="shared" si="12"/>
        <v>2.5162691576571223</v>
      </c>
      <c r="O48" s="152">
        <f t="shared" si="12"/>
        <v>2.2633609986863377</v>
      </c>
      <c r="P48" s="52">
        <f t="shared" si="7"/>
        <v>-0.10050918368616234</v>
      </c>
    </row>
    <row r="49" spans="1:16" ht="20.100000000000001" customHeight="1" x14ac:dyDescent="0.25">
      <c r="A49" s="38" t="s">
        <v>176</v>
      </c>
      <c r="B49" s="19">
        <v>7884.2599999999993</v>
      </c>
      <c r="C49" s="140">
        <v>8703.6099999999969</v>
      </c>
      <c r="D49" s="247">
        <f t="shared" si="8"/>
        <v>1.8510586901252204E-2</v>
      </c>
      <c r="E49" s="215">
        <f t="shared" si="9"/>
        <v>1.9696366364485272E-2</v>
      </c>
      <c r="F49" s="52">
        <f t="shared" si="13"/>
        <v>0.10392224508070481</v>
      </c>
      <c r="H49" s="19">
        <v>2723.3630000000003</v>
      </c>
      <c r="I49" s="140">
        <v>2778.1569999999988</v>
      </c>
      <c r="J49" s="247">
        <f t="shared" si="10"/>
        <v>2.5702020874091982E-2</v>
      </c>
      <c r="K49" s="215">
        <f t="shared" si="11"/>
        <v>2.4991828412816657E-2</v>
      </c>
      <c r="L49" s="52">
        <f t="shared" si="14"/>
        <v>2.0119976661208402E-2</v>
      </c>
      <c r="N49" s="27">
        <f t="shared" si="12"/>
        <v>3.4541770565658676</v>
      </c>
      <c r="O49" s="152">
        <f t="shared" si="12"/>
        <v>3.1919594283291639</v>
      </c>
      <c r="P49" s="52">
        <f t="shared" si="7"/>
        <v>-7.5913198409522084E-2</v>
      </c>
    </row>
    <row r="50" spans="1:16" ht="20.100000000000001" customHeight="1" x14ac:dyDescent="0.25">
      <c r="A50" s="38" t="s">
        <v>188</v>
      </c>
      <c r="B50" s="19">
        <v>9008.5099999999984</v>
      </c>
      <c r="C50" s="140">
        <v>8686.2800000000007</v>
      </c>
      <c r="D50" s="247">
        <f t="shared" si="8"/>
        <v>2.1150089825272059E-2</v>
      </c>
      <c r="E50" s="215">
        <f t="shared" si="9"/>
        <v>1.9657148381476329E-2</v>
      </c>
      <c r="F50" s="52">
        <f t="shared" si="13"/>
        <v>-3.5769511273229179E-2</v>
      </c>
      <c r="H50" s="19">
        <v>2674.933</v>
      </c>
      <c r="I50" s="140">
        <v>2509.6540000000005</v>
      </c>
      <c r="J50" s="247">
        <f t="shared" si="10"/>
        <v>2.5244957724253975E-2</v>
      </c>
      <c r="K50" s="215">
        <f t="shared" si="11"/>
        <v>2.2576421038673845E-2</v>
      </c>
      <c r="L50" s="52">
        <f t="shared" si="14"/>
        <v>-6.1788089645609647E-2</v>
      </c>
      <c r="N50" s="27">
        <f t="shared" si="12"/>
        <v>2.9693401017482364</v>
      </c>
      <c r="O50" s="152">
        <f t="shared" si="12"/>
        <v>2.8892160971094647</v>
      </c>
      <c r="P50" s="52">
        <f t="shared" si="7"/>
        <v>-2.6983774809627787E-2</v>
      </c>
    </row>
    <row r="51" spans="1:16" ht="20.100000000000001" customHeight="1" x14ac:dyDescent="0.25">
      <c r="A51" s="38" t="s">
        <v>190</v>
      </c>
      <c r="B51" s="19">
        <v>12004.370000000003</v>
      </c>
      <c r="C51" s="140">
        <v>5350.0000000000018</v>
      </c>
      <c r="D51" s="247">
        <f t="shared" si="8"/>
        <v>2.8183740018693573E-2</v>
      </c>
      <c r="E51" s="215">
        <f t="shared" si="9"/>
        <v>1.2107109584413396E-2</v>
      </c>
      <c r="F51" s="52">
        <f t="shared" si="13"/>
        <v>-0.55432896520183894</v>
      </c>
      <c r="H51" s="19">
        <v>1843.6649999999993</v>
      </c>
      <c r="I51" s="140">
        <v>1140.0139999999997</v>
      </c>
      <c r="J51" s="247">
        <f t="shared" si="10"/>
        <v>1.7399779726328356E-2</v>
      </c>
      <c r="K51" s="215">
        <f t="shared" si="11"/>
        <v>1.0255372276012037E-2</v>
      </c>
      <c r="L51" s="52">
        <f t="shared" si="14"/>
        <v>-0.38165881545725494</v>
      </c>
      <c r="N51" s="27">
        <f t="shared" si="12"/>
        <v>1.5358282025628991</v>
      </c>
      <c r="O51" s="152">
        <f t="shared" si="12"/>
        <v>2.130867289719625</v>
      </c>
      <c r="P51" s="52">
        <f t="shared" si="7"/>
        <v>0.38743857298867151</v>
      </c>
    </row>
    <row r="52" spans="1:16" ht="20.100000000000001" customHeight="1" x14ac:dyDescent="0.25">
      <c r="A52" s="38" t="s">
        <v>194</v>
      </c>
      <c r="B52" s="19">
        <v>1844.2099999999994</v>
      </c>
      <c r="C52" s="140">
        <v>2543.2999999999997</v>
      </c>
      <c r="D52" s="247">
        <f t="shared" si="8"/>
        <v>4.329817822999028E-3</v>
      </c>
      <c r="E52" s="215">
        <f t="shared" si="9"/>
        <v>5.7555162254277715E-3</v>
      </c>
      <c r="F52" s="52">
        <f t="shared" si="13"/>
        <v>0.37907288215550322</v>
      </c>
      <c r="H52" s="19">
        <v>542.57600000000002</v>
      </c>
      <c r="I52" s="140">
        <v>719.80200000000013</v>
      </c>
      <c r="J52" s="247">
        <f t="shared" si="10"/>
        <v>5.1206172947863837E-3</v>
      </c>
      <c r="K52" s="215">
        <f t="shared" si="11"/>
        <v>6.4752165105148004E-3</v>
      </c>
      <c r="L52" s="52">
        <f t="shared" si="14"/>
        <v>0.32663811152723327</v>
      </c>
      <c r="N52" s="27">
        <f t="shared" si="12"/>
        <v>2.94205106793695</v>
      </c>
      <c r="O52" s="152">
        <f t="shared" si="12"/>
        <v>2.8301891243659822</v>
      </c>
      <c r="P52" s="52">
        <f t="shared" si="7"/>
        <v>-3.8021754547384039E-2</v>
      </c>
    </row>
    <row r="53" spans="1:16" ht="20.100000000000001" customHeight="1" x14ac:dyDescent="0.25">
      <c r="A53" s="38" t="s">
        <v>193</v>
      </c>
      <c r="B53" s="19">
        <v>2927.1600000000012</v>
      </c>
      <c r="C53" s="140">
        <v>2719.15</v>
      </c>
      <c r="D53" s="247">
        <f t="shared" si="8"/>
        <v>6.8723570194120223E-3</v>
      </c>
      <c r="E53" s="215">
        <f t="shared" si="9"/>
        <v>6.1534667339173225E-3</v>
      </c>
      <c r="F53" s="52">
        <f t="shared" si="13"/>
        <v>-7.1062053321308383E-2</v>
      </c>
      <c r="H53" s="19">
        <v>748.64499999999964</v>
      </c>
      <c r="I53" s="140">
        <v>686.97199999999964</v>
      </c>
      <c r="J53" s="247">
        <f t="shared" si="10"/>
        <v>7.0654148629046443E-3</v>
      </c>
      <c r="K53" s="215">
        <f t="shared" si="11"/>
        <v>6.1798834077445887E-3</v>
      </c>
      <c r="L53" s="52">
        <f t="shared" si="14"/>
        <v>-8.2379498961457076E-2</v>
      </c>
      <c r="N53" s="27">
        <f t="shared" ref="N53:N54" si="15">(H53/B53)*10</f>
        <v>2.5575814099673382</v>
      </c>
      <c r="O53" s="152">
        <f t="shared" ref="O53:O54" si="16">(I53/C53)*10</f>
        <v>2.5264218597723538</v>
      </c>
      <c r="P53" s="52">
        <f t="shared" ref="P53:P54" si="17">(O53-N53)/N53</f>
        <v>-1.2183209525041989E-2</v>
      </c>
    </row>
    <row r="54" spans="1:16" ht="20.100000000000001" customHeight="1" x14ac:dyDescent="0.25">
      <c r="A54" s="38" t="s">
        <v>181</v>
      </c>
      <c r="B54" s="19">
        <v>333.19000000000005</v>
      </c>
      <c r="C54" s="140">
        <v>2067.2200000000003</v>
      </c>
      <c r="D54" s="247">
        <f t="shared" si="8"/>
        <v>7.8226015499593157E-4</v>
      </c>
      <c r="E54" s="215">
        <f t="shared" si="9"/>
        <v>4.6781418831945898E-3</v>
      </c>
      <c r="F54" s="52">
        <f t="shared" si="13"/>
        <v>5.2043278609802215</v>
      </c>
      <c r="H54" s="19">
        <v>141.44700000000006</v>
      </c>
      <c r="I54" s="140">
        <v>640.52599999999995</v>
      </c>
      <c r="J54" s="247">
        <f t="shared" si="10"/>
        <v>1.3349207382848669E-3</v>
      </c>
      <c r="K54" s="215">
        <f t="shared" si="11"/>
        <v>5.7620630820892438E-3</v>
      </c>
      <c r="L54" s="52">
        <f t="shared" si="14"/>
        <v>3.5283816553196581</v>
      </c>
      <c r="N54" s="27">
        <f t="shared" si="15"/>
        <v>4.245235451244036</v>
      </c>
      <c r="O54" s="152">
        <f t="shared" si="16"/>
        <v>3.0984897591935057</v>
      </c>
      <c r="P54" s="52">
        <f t="shared" si="17"/>
        <v>-0.27012534527725302</v>
      </c>
    </row>
    <row r="55" spans="1:16" ht="20.100000000000001" customHeight="1" x14ac:dyDescent="0.25">
      <c r="A55" s="38" t="s">
        <v>189</v>
      </c>
      <c r="B55" s="19">
        <v>1570.53</v>
      </c>
      <c r="C55" s="140">
        <v>1253.8200000000006</v>
      </c>
      <c r="D55" s="247">
        <f t="shared" si="8"/>
        <v>3.6872746517775451E-3</v>
      </c>
      <c r="E55" s="215">
        <f t="shared" si="9"/>
        <v>2.8374086241363004E-3</v>
      </c>
      <c r="F55" s="52">
        <f t="shared" si="13"/>
        <v>-0.20165803900594026</v>
      </c>
      <c r="H55" s="19">
        <v>570.21399999999994</v>
      </c>
      <c r="I55" s="140">
        <v>454.40899999999999</v>
      </c>
      <c r="J55" s="247">
        <f t="shared" si="10"/>
        <v>5.3814537873575728E-3</v>
      </c>
      <c r="K55" s="215">
        <f t="shared" si="11"/>
        <v>4.0877861680385982E-3</v>
      </c>
      <c r="L55" s="52">
        <f t="shared" si="14"/>
        <v>-0.20309041868491473</v>
      </c>
      <c r="N55" s="27">
        <f t="shared" ref="N55" si="18">(H55/B55)*10</f>
        <v>3.630710651818176</v>
      </c>
      <c r="O55" s="152">
        <f t="shared" ref="O55" si="19">(I55/C55)*10</f>
        <v>3.624196455631588</v>
      </c>
      <c r="P55" s="52">
        <f t="shared" ref="P55" si="20">(O55-N55)/N55</f>
        <v>-1.7941931515048813E-3</v>
      </c>
    </row>
    <row r="56" spans="1:16" ht="20.100000000000001" customHeight="1" x14ac:dyDescent="0.25">
      <c r="A56" s="38" t="s">
        <v>192</v>
      </c>
      <c r="B56" s="19">
        <v>1608.4799999999998</v>
      </c>
      <c r="C56" s="140">
        <v>1245.8999999999999</v>
      </c>
      <c r="D56" s="247">
        <f t="shared" si="8"/>
        <v>3.7763732828351862E-3</v>
      </c>
      <c r="E56" s="215">
        <f t="shared" si="9"/>
        <v>2.8194855759290922E-3</v>
      </c>
      <c r="F56" s="52">
        <f t="shared" si="13"/>
        <v>-0.22541778573560128</v>
      </c>
      <c r="H56" s="19">
        <v>452.68</v>
      </c>
      <c r="I56" s="140">
        <v>341.14400000000023</v>
      </c>
      <c r="J56" s="247">
        <f t="shared" si="10"/>
        <v>4.272214467657803E-3</v>
      </c>
      <c r="K56" s="215">
        <f t="shared" si="11"/>
        <v>3.068873469736208E-3</v>
      </c>
      <c r="L56" s="52">
        <f t="shared" si="14"/>
        <v>-0.24639038614473749</v>
      </c>
      <c r="N56" s="27">
        <f t="shared" ref="N56" si="21">(H56/B56)*10</f>
        <v>2.8143340296428931</v>
      </c>
      <c r="O56" s="152">
        <f t="shared" ref="O56" si="22">(I56/C56)*10</f>
        <v>2.7381330764908922</v>
      </c>
      <c r="P56" s="52">
        <f t="shared" si="7"/>
        <v>-2.7076015977275433E-2</v>
      </c>
    </row>
    <row r="57" spans="1:16" ht="20.100000000000001" customHeight="1" x14ac:dyDescent="0.25">
      <c r="A57" s="38" t="s">
        <v>195</v>
      </c>
      <c r="B57" s="19">
        <v>681.81999999999994</v>
      </c>
      <c r="C57" s="140">
        <v>803.59</v>
      </c>
      <c r="D57" s="247">
        <f t="shared" si="8"/>
        <v>1.6007701878187398E-3</v>
      </c>
      <c r="E57" s="215">
        <f t="shared" si="9"/>
        <v>1.8185331198016369E-3</v>
      </c>
      <c r="F57" s="52">
        <f t="shared" si="13"/>
        <v>0.17859552374527016</v>
      </c>
      <c r="H57" s="19">
        <v>152.74799999999999</v>
      </c>
      <c r="I57" s="140">
        <v>161.84899999999999</v>
      </c>
      <c r="J57" s="247">
        <f t="shared" si="10"/>
        <v>1.4415750983162367E-3</v>
      </c>
      <c r="K57" s="215">
        <f t="shared" si="11"/>
        <v>1.4559661087497806E-3</v>
      </c>
      <c r="L57" s="52">
        <f t="shared" si="14"/>
        <v>5.9581794851651083E-2</v>
      </c>
      <c r="N57" s="27">
        <f t="shared" ref="N57" si="23">(H57/B57)*10</f>
        <v>2.2402980258719309</v>
      </c>
      <c r="O57" s="152">
        <f t="shared" ref="O57" si="24">(I57/C57)*10</f>
        <v>2.0140743413929987</v>
      </c>
      <c r="P57" s="52">
        <f t="shared" ref="P57" si="25">(O57-N57)/N57</f>
        <v>-0.10097928126811848</v>
      </c>
    </row>
    <row r="58" spans="1:16" ht="20.100000000000001" customHeight="1" x14ac:dyDescent="0.25">
      <c r="A58" s="38" t="s">
        <v>191</v>
      </c>
      <c r="B58" s="19">
        <v>348.86999999999995</v>
      </c>
      <c r="C58" s="140">
        <v>288.56</v>
      </c>
      <c r="D58" s="247">
        <f t="shared" si="8"/>
        <v>8.1907350242633504E-4</v>
      </c>
      <c r="E58" s="215">
        <f t="shared" si="9"/>
        <v>6.5301449377165013E-4</v>
      </c>
      <c r="F58" s="52">
        <f t="shared" si="13"/>
        <v>-0.17287241665950054</v>
      </c>
      <c r="H58" s="19">
        <v>111.74500000000002</v>
      </c>
      <c r="I58" s="140">
        <v>102.92699999999999</v>
      </c>
      <c r="J58" s="247">
        <f t="shared" si="10"/>
        <v>1.0546050315640657E-3</v>
      </c>
      <c r="K58" s="215">
        <f t="shared" si="11"/>
        <v>9.2591380654368383E-4</v>
      </c>
      <c r="L58" s="52">
        <f t="shared" si="14"/>
        <v>-7.8911808134592379E-2</v>
      </c>
      <c r="N58" s="27">
        <f t="shared" si="12"/>
        <v>3.2030555794422</v>
      </c>
      <c r="O58" s="152">
        <f t="shared" si="12"/>
        <v>3.566918491821458</v>
      </c>
      <c r="P58" s="52">
        <f t="shared" si="7"/>
        <v>0.11359868830082037</v>
      </c>
    </row>
    <row r="59" spans="1:16" ht="20.100000000000001" customHeight="1" x14ac:dyDescent="0.25">
      <c r="A59" s="38" t="s">
        <v>212</v>
      </c>
      <c r="B59" s="19">
        <v>286.37000000000012</v>
      </c>
      <c r="C59" s="140">
        <v>218.71000000000004</v>
      </c>
      <c r="D59" s="247">
        <f t="shared" si="8"/>
        <v>6.7233662650795342E-4</v>
      </c>
      <c r="E59" s="215">
        <f t="shared" si="9"/>
        <v>4.9494316583309408E-4</v>
      </c>
      <c r="F59" s="52">
        <f>(C59-B59)/B59</f>
        <v>-0.23626776547822764</v>
      </c>
      <c r="H59" s="19">
        <v>97.438000000000002</v>
      </c>
      <c r="I59" s="140">
        <v>72.156000000000006</v>
      </c>
      <c r="J59" s="247">
        <f t="shared" si="10"/>
        <v>9.1958123464619824E-4</v>
      </c>
      <c r="K59" s="215">
        <f t="shared" si="11"/>
        <v>6.4910311798620441E-4</v>
      </c>
      <c r="L59" s="52">
        <f>(I59-H59)/H59</f>
        <v>-0.25946755885794037</v>
      </c>
      <c r="N59" s="27">
        <f t="shared" si="12"/>
        <v>3.4025212138142944</v>
      </c>
      <c r="O59" s="152">
        <f t="shared" si="12"/>
        <v>3.2991632755703897</v>
      </c>
      <c r="P59" s="52">
        <f>(O59-N59)/N59</f>
        <v>-3.0376868136565826E-2</v>
      </c>
    </row>
    <row r="60" spans="1:16" ht="20.100000000000001" customHeight="1" x14ac:dyDescent="0.25">
      <c r="A60" s="38" t="s">
        <v>197</v>
      </c>
      <c r="B60" s="19">
        <v>61.430000000000007</v>
      </c>
      <c r="C60" s="140">
        <v>112.59000000000003</v>
      </c>
      <c r="D60" s="247">
        <f t="shared" si="8"/>
        <v>1.4422474060265937E-4</v>
      </c>
      <c r="E60" s="215">
        <f t="shared" si="9"/>
        <v>2.5479242394562692E-4</v>
      </c>
      <c r="F60" s="52">
        <f>(C60-B60)/B60</f>
        <v>0.83281784144554805</v>
      </c>
      <c r="H60" s="19">
        <v>41.436000000000007</v>
      </c>
      <c r="I60" s="140">
        <v>54.396000000000008</v>
      </c>
      <c r="J60" s="247">
        <f t="shared" si="10"/>
        <v>3.9105654917793753E-4</v>
      </c>
      <c r="K60" s="215">
        <f t="shared" si="11"/>
        <v>4.8933717509254361E-4</v>
      </c>
      <c r="L60" s="52">
        <f>(I60-H60)/H60</f>
        <v>0.31277150304083401</v>
      </c>
      <c r="N60" s="27">
        <f t="shared" si="12"/>
        <v>6.7452384828259815</v>
      </c>
      <c r="O60" s="152">
        <f t="shared" si="12"/>
        <v>4.8313349320543555</v>
      </c>
      <c r="P60" s="52">
        <f>(O60-N60)/N60</f>
        <v>-0.28374142080292736</v>
      </c>
    </row>
    <row r="61" spans="1:16" ht="20.100000000000001" customHeight="1" thickBot="1" x14ac:dyDescent="0.3">
      <c r="A61" s="8" t="s">
        <v>17</v>
      </c>
      <c r="B61" s="19">
        <f>B62-SUM(B39:B60)</f>
        <v>427.9900000001071</v>
      </c>
      <c r="C61" s="140">
        <f>C62-SUM(C39:C60)</f>
        <v>446.40999999997439</v>
      </c>
      <c r="D61" s="247">
        <f t="shared" si="8"/>
        <v>1.0048306483891848E-3</v>
      </c>
      <c r="E61" s="215">
        <f t="shared" si="9"/>
        <v>1.0102308017902191E-3</v>
      </c>
      <c r="F61" s="52">
        <f t="shared" si="13"/>
        <v>4.3038388747079784E-2</v>
      </c>
      <c r="H61" s="19">
        <f>H62-SUM(H39:H60)</f>
        <v>177.84299999997893</v>
      </c>
      <c r="I61" s="140">
        <f>I62-SUM(I39:I60)</f>
        <v>150.733000000022</v>
      </c>
      <c r="J61" s="247">
        <f t="shared" si="10"/>
        <v>1.6784117645391372E-3</v>
      </c>
      <c r="K61" s="215">
        <f t="shared" si="11"/>
        <v>1.3559684611595545E-3</v>
      </c>
      <c r="L61" s="52">
        <f t="shared" si="14"/>
        <v>-0.15243782437295894</v>
      </c>
      <c r="N61" s="27">
        <f t="shared" si="12"/>
        <v>4.1553073669930241</v>
      </c>
      <c r="O61" s="152">
        <f t="shared" si="12"/>
        <v>3.3765596648827456</v>
      </c>
      <c r="P61" s="52">
        <f t="shared" si="7"/>
        <v>-0.18741037264682947</v>
      </c>
    </row>
    <row r="62" spans="1:16" ht="26.25" customHeight="1" thickBot="1" x14ac:dyDescent="0.3">
      <c r="A62" s="12" t="s">
        <v>18</v>
      </c>
      <c r="B62" s="17">
        <v>425932.47000000009</v>
      </c>
      <c r="C62" s="145">
        <v>441889.12000000005</v>
      </c>
      <c r="D62" s="253">
        <f>SUM(D39:D61)</f>
        <v>1</v>
      </c>
      <c r="E62" s="254">
        <f>SUM(E39:E61)</f>
        <v>0.99999999999999978</v>
      </c>
      <c r="F62" s="57">
        <f t="shared" si="13"/>
        <v>3.7462863537968731E-2</v>
      </c>
      <c r="G62" s="1"/>
      <c r="H62" s="17">
        <v>105959.10000000002</v>
      </c>
      <c r="I62" s="145">
        <v>111162.61499999999</v>
      </c>
      <c r="J62" s="253">
        <f>SUM(J39:J61)</f>
        <v>0.99999999999999978</v>
      </c>
      <c r="K62" s="254">
        <f>SUM(K39:K61)</f>
        <v>1</v>
      </c>
      <c r="L62" s="57">
        <f t="shared" si="14"/>
        <v>4.9108712701409971E-2</v>
      </c>
      <c r="M62" s="1"/>
      <c r="N62" s="29">
        <f t="shared" si="12"/>
        <v>2.4876971694597501</v>
      </c>
      <c r="O62" s="146">
        <f t="shared" si="12"/>
        <v>2.5156223579344967</v>
      </c>
      <c r="P62" s="57">
        <f t="shared" si="7"/>
        <v>1.1225316657337015E-2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4"/>
      <c r="D65" s="348" t="s">
        <v>104</v>
      </c>
      <c r="E65" s="344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4"/>
      <c r="P65" s="130" t="s">
        <v>0</v>
      </c>
    </row>
    <row r="66" spans="1:16" x14ac:dyDescent="0.25">
      <c r="A66" s="361"/>
      <c r="B66" s="351" t="str">
        <f>B5</f>
        <v>jan-set</v>
      </c>
      <c r="C66" s="353"/>
      <c r="D66" s="351" t="str">
        <f>B5</f>
        <v>jan-set</v>
      </c>
      <c r="E66" s="353"/>
      <c r="F66" s="131" t="str">
        <f>F37</f>
        <v>2022/2021</v>
      </c>
      <c r="H66" s="354" t="str">
        <f>B5</f>
        <v>jan-set</v>
      </c>
      <c r="I66" s="353"/>
      <c r="J66" s="351" t="str">
        <f>B5</f>
        <v>jan-set</v>
      </c>
      <c r="K66" s="352"/>
      <c r="L66" s="131" t="str">
        <f>F66</f>
        <v>2022/2021</v>
      </c>
      <c r="N66" s="354" t="str">
        <f>B5</f>
        <v>jan-set</v>
      </c>
      <c r="O66" s="352"/>
      <c r="P66" s="131" t="str">
        <f>P37</f>
        <v>2022/2021</v>
      </c>
    </row>
    <row r="67" spans="1:16" ht="19.5" customHeight="1" thickBot="1" x14ac:dyDescent="0.3">
      <c r="A67" s="362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 t="s">
        <v>23</v>
      </c>
    </row>
    <row r="68" spans="1:16" ht="20.100000000000001" customHeight="1" x14ac:dyDescent="0.25">
      <c r="A68" s="38" t="s">
        <v>163</v>
      </c>
      <c r="B68" s="39">
        <v>150786.10999999996</v>
      </c>
      <c r="C68" s="147">
        <v>138069.88000000003</v>
      </c>
      <c r="D68" s="247">
        <f>B68/$B$96</f>
        <v>0.22516882236146707</v>
      </c>
      <c r="E68" s="246">
        <f>C68/$C$96</f>
        <v>0.2154624052419879</v>
      </c>
      <c r="F68" s="61">
        <f t="shared" ref="F68:F87" si="26">(C68-B68)/B68</f>
        <v>-8.4332900424315779E-2</v>
      </c>
      <c r="H68" s="19">
        <v>42398.413999999982</v>
      </c>
      <c r="I68" s="147">
        <v>42498.124999999985</v>
      </c>
      <c r="J68" s="245">
        <f>H68/$H$96</f>
        <v>0.21262530110360819</v>
      </c>
      <c r="K68" s="246">
        <f>I68/$I$96</f>
        <v>0.20755968254939322</v>
      </c>
      <c r="L68" s="61">
        <f t="shared" ref="L68:L87" si="27">(I68-H68)/H68</f>
        <v>2.3517624975312288E-3</v>
      </c>
      <c r="N68" s="41">
        <f t="shared" ref="N68:O96" si="28">(H68/B68)*10</f>
        <v>2.8118249088062552</v>
      </c>
      <c r="O68" s="149">
        <f t="shared" si="28"/>
        <v>3.0780156396166909</v>
      </c>
      <c r="P68" s="61">
        <f t="shared" si="7"/>
        <v>9.4668316642605416E-2</v>
      </c>
    </row>
    <row r="69" spans="1:16" ht="20.100000000000001" customHeight="1" x14ac:dyDescent="0.25">
      <c r="A69" s="38" t="s">
        <v>166</v>
      </c>
      <c r="B69" s="19">
        <v>140479.79999999999</v>
      </c>
      <c r="C69" s="140">
        <v>123150.25999999985</v>
      </c>
      <c r="D69" s="247">
        <f t="shared" ref="D69:D95" si="29">B69/$B$96</f>
        <v>0.20977841481270673</v>
      </c>
      <c r="E69" s="215">
        <f t="shared" ref="E69:E95" si="30">C69/$C$96</f>
        <v>0.19217986736698933</v>
      </c>
      <c r="F69" s="52">
        <f t="shared" si="26"/>
        <v>-0.12335965740270231</v>
      </c>
      <c r="H69" s="19">
        <v>42490.098999999966</v>
      </c>
      <c r="I69" s="140">
        <v>39022.136999999981</v>
      </c>
      <c r="J69" s="214">
        <f t="shared" ref="J69:J96" si="31">H69/$H$96</f>
        <v>0.21308509544241719</v>
      </c>
      <c r="K69" s="215">
        <f t="shared" ref="K69:K96" si="32">I69/$I$96</f>
        <v>0.19058305203156445</v>
      </c>
      <c r="L69" s="52">
        <f t="shared" si="27"/>
        <v>-8.1618120023678645E-2</v>
      </c>
      <c r="N69" s="40">
        <f t="shared" si="28"/>
        <v>3.0246411939652513</v>
      </c>
      <c r="O69" s="143">
        <f t="shared" si="28"/>
        <v>3.1686605452558547</v>
      </c>
      <c r="P69" s="52">
        <f t="shared" si="7"/>
        <v>4.7615350732493518E-2</v>
      </c>
    </row>
    <row r="70" spans="1:16" ht="20.100000000000001" customHeight="1" x14ac:dyDescent="0.25">
      <c r="A70" s="38" t="s">
        <v>167</v>
      </c>
      <c r="B70" s="19">
        <v>78189.710000000006</v>
      </c>
      <c r="C70" s="140">
        <v>80643.260000000024</v>
      </c>
      <c r="D70" s="247">
        <f t="shared" si="29"/>
        <v>0.11676065468818468</v>
      </c>
      <c r="E70" s="215">
        <f t="shared" si="30"/>
        <v>0.12584635234096672</v>
      </c>
      <c r="F70" s="52">
        <f t="shared" si="26"/>
        <v>3.1379448779129855E-2</v>
      </c>
      <c r="H70" s="19">
        <v>27225.69</v>
      </c>
      <c r="I70" s="140">
        <v>29893.820000000007</v>
      </c>
      <c r="J70" s="214">
        <f t="shared" si="31"/>
        <v>0.13653507260916639</v>
      </c>
      <c r="K70" s="215">
        <f t="shared" si="32"/>
        <v>0.14600060095330572</v>
      </c>
      <c r="L70" s="52">
        <f t="shared" si="27"/>
        <v>9.8000454717585062E-2</v>
      </c>
      <c r="N70" s="40">
        <f t="shared" si="28"/>
        <v>3.482004217690537</v>
      </c>
      <c r="O70" s="143">
        <f t="shared" si="28"/>
        <v>3.7069210743712495</v>
      </c>
      <c r="P70" s="52">
        <f t="shared" si="7"/>
        <v>6.4594079334542018E-2</v>
      </c>
    </row>
    <row r="71" spans="1:16" ht="20.100000000000001" customHeight="1" x14ac:dyDescent="0.25">
      <c r="A71" s="38" t="s">
        <v>165</v>
      </c>
      <c r="B71" s="19">
        <v>100712.86</v>
      </c>
      <c r="C71" s="140">
        <v>96489.220000000016</v>
      </c>
      <c r="D71" s="247">
        <f t="shared" si="29"/>
        <v>0.15039446327553185</v>
      </c>
      <c r="E71" s="215">
        <f t="shared" si="30"/>
        <v>0.15057447302136659</v>
      </c>
      <c r="F71" s="52">
        <f t="shared" si="26"/>
        <v>-4.1937444731486972E-2</v>
      </c>
      <c r="H71" s="19">
        <v>26613.367000000002</v>
      </c>
      <c r="I71" s="140">
        <v>27301.956000000002</v>
      </c>
      <c r="J71" s="214">
        <f t="shared" si="31"/>
        <v>0.13346431240932344</v>
      </c>
      <c r="K71" s="215">
        <f t="shared" si="32"/>
        <v>0.13334200792005538</v>
      </c>
      <c r="L71" s="52">
        <f t="shared" si="27"/>
        <v>2.5873802439202821E-2</v>
      </c>
      <c r="N71" s="40">
        <f t="shared" si="28"/>
        <v>2.6424993789273787</v>
      </c>
      <c r="O71" s="143">
        <f t="shared" si="28"/>
        <v>2.8295343251816107</v>
      </c>
      <c r="P71" s="52">
        <f t="shared" si="7"/>
        <v>7.0779561102546656E-2</v>
      </c>
    </row>
    <row r="72" spans="1:16" ht="20.100000000000001" customHeight="1" x14ac:dyDescent="0.25">
      <c r="A72" s="38" t="s">
        <v>172</v>
      </c>
      <c r="B72" s="19">
        <v>44164.02</v>
      </c>
      <c r="C72" s="140">
        <v>38792.289999999994</v>
      </c>
      <c r="D72" s="247">
        <f t="shared" si="29"/>
        <v>6.595010889363935E-2</v>
      </c>
      <c r="E72" s="215">
        <f t="shared" si="30"/>
        <v>6.0536592834329335E-2</v>
      </c>
      <c r="F72" s="52">
        <f t="shared" si="26"/>
        <v>-0.12163136417382303</v>
      </c>
      <c r="H72" s="19">
        <v>16330.075000000001</v>
      </c>
      <c r="I72" s="140">
        <v>15229.184999999996</v>
      </c>
      <c r="J72" s="214">
        <f t="shared" si="31"/>
        <v>8.189426882617605E-2</v>
      </c>
      <c r="K72" s="215">
        <f t="shared" si="32"/>
        <v>7.4378923872193914E-2</v>
      </c>
      <c r="L72" s="52">
        <f t="shared" si="27"/>
        <v>-6.7414877151513689E-2</v>
      </c>
      <c r="N72" s="40">
        <f t="shared" si="28"/>
        <v>3.697597048457093</v>
      </c>
      <c r="O72" s="143">
        <f t="shared" si="28"/>
        <v>3.9258277869133269</v>
      </c>
      <c r="P72" s="52">
        <f t="shared" ref="P72:P90" si="33">(O72-N72)/N72</f>
        <v>6.1724069839213108E-2</v>
      </c>
    </row>
    <row r="73" spans="1:16" ht="20.100000000000001" customHeight="1" x14ac:dyDescent="0.25">
      <c r="A73" s="38" t="s">
        <v>171</v>
      </c>
      <c r="B73" s="19">
        <v>17098.970000000005</v>
      </c>
      <c r="C73" s="140">
        <v>22046.19</v>
      </c>
      <c r="D73" s="247">
        <f t="shared" si="29"/>
        <v>2.5533883316533973E-2</v>
      </c>
      <c r="E73" s="215">
        <f t="shared" si="30"/>
        <v>3.4403775275403004E-2</v>
      </c>
      <c r="F73" s="52">
        <f t="shared" si="26"/>
        <v>0.28932853850261114</v>
      </c>
      <c r="H73" s="19">
        <v>5082.7320000000009</v>
      </c>
      <c r="I73" s="140">
        <v>7746.1630000000005</v>
      </c>
      <c r="J73" s="214">
        <f t="shared" si="31"/>
        <v>2.5489571895989913E-2</v>
      </c>
      <c r="K73" s="215">
        <f t="shared" si="32"/>
        <v>3.783204866699074E-2</v>
      </c>
      <c r="L73" s="52">
        <f t="shared" si="27"/>
        <v>0.52401562781590671</v>
      </c>
      <c r="N73" s="40">
        <f t="shared" si="28"/>
        <v>2.9725369422836581</v>
      </c>
      <c r="O73" s="143">
        <f t="shared" si="28"/>
        <v>3.5136062058795652</v>
      </c>
      <c r="P73" s="52">
        <f t="shared" si="33"/>
        <v>0.18202272136615719</v>
      </c>
    </row>
    <row r="74" spans="1:16" ht="20.100000000000001" customHeight="1" x14ac:dyDescent="0.25">
      <c r="A74" s="38" t="s">
        <v>177</v>
      </c>
      <c r="B74" s="19">
        <v>30891.169999999991</v>
      </c>
      <c r="C74" s="140">
        <v>23879.07</v>
      </c>
      <c r="D74" s="247">
        <f t="shared" si="29"/>
        <v>4.6129768652217899E-2</v>
      </c>
      <c r="E74" s="215">
        <f t="shared" si="30"/>
        <v>3.7264042361315836E-2</v>
      </c>
      <c r="F74" s="52">
        <f t="shared" si="26"/>
        <v>-0.22699366841722063</v>
      </c>
      <c r="H74" s="19">
        <v>7511.2079999999951</v>
      </c>
      <c r="I74" s="140">
        <v>6448.7509999999984</v>
      </c>
      <c r="J74" s="214">
        <f t="shared" si="31"/>
        <v>3.7668221803104009E-2</v>
      </c>
      <c r="K74" s="215">
        <f t="shared" si="32"/>
        <v>3.1495523870760933E-2</v>
      </c>
      <c r="L74" s="52">
        <f t="shared" si="27"/>
        <v>-0.14144955112413307</v>
      </c>
      <c r="N74" s="40">
        <f t="shared" si="28"/>
        <v>2.4315064790359178</v>
      </c>
      <c r="O74" s="143">
        <f t="shared" si="28"/>
        <v>2.7005871669206543</v>
      </c>
      <c r="P74" s="52">
        <f t="shared" si="33"/>
        <v>0.1106641870810173</v>
      </c>
    </row>
    <row r="75" spans="1:16" ht="20.100000000000001" customHeight="1" x14ac:dyDescent="0.25">
      <c r="A75" s="38" t="s">
        <v>185</v>
      </c>
      <c r="B75" s="19">
        <v>12163.439999999997</v>
      </c>
      <c r="C75" s="140">
        <v>19260.610000000004</v>
      </c>
      <c r="D75" s="247">
        <f t="shared" si="29"/>
        <v>1.8163658845396058E-2</v>
      </c>
      <c r="E75" s="215">
        <f t="shared" si="30"/>
        <v>3.0056789772163806E-2</v>
      </c>
      <c r="F75" s="52">
        <f t="shared" si="26"/>
        <v>0.58348378419263047</v>
      </c>
      <c r="H75" s="19">
        <v>2656.3189999999995</v>
      </c>
      <c r="I75" s="140">
        <v>4182.7259999999987</v>
      </c>
      <c r="J75" s="214">
        <f t="shared" si="31"/>
        <v>1.3321267800305821E-2</v>
      </c>
      <c r="K75" s="215">
        <f t="shared" si="32"/>
        <v>2.0428319620008961E-2</v>
      </c>
      <c r="L75" s="52">
        <f t="shared" si="27"/>
        <v>0.57463241425446243</v>
      </c>
      <c r="N75" s="40">
        <f t="shared" si="28"/>
        <v>2.1838550607393961</v>
      </c>
      <c r="O75" s="143">
        <f t="shared" si="28"/>
        <v>2.1716477307831878</v>
      </c>
      <c r="P75" s="52">
        <f t="shared" si="33"/>
        <v>-5.589807755865964E-3</v>
      </c>
    </row>
    <row r="76" spans="1:16" ht="20.100000000000001" customHeight="1" x14ac:dyDescent="0.25">
      <c r="A76" s="38" t="s">
        <v>184</v>
      </c>
      <c r="B76" s="19">
        <v>18589.430000000004</v>
      </c>
      <c r="C76" s="140">
        <v>10194.580000000002</v>
      </c>
      <c r="D76" s="247">
        <f t="shared" si="29"/>
        <v>2.7759586486254793E-2</v>
      </c>
      <c r="E76" s="215">
        <f t="shared" si="30"/>
        <v>1.5908963832168645E-2</v>
      </c>
      <c r="F76" s="52">
        <f t="shared" si="26"/>
        <v>-0.45159265238363955</v>
      </c>
      <c r="H76" s="19">
        <v>6332.8449999999984</v>
      </c>
      <c r="I76" s="140">
        <v>3577.3080000000004</v>
      </c>
      <c r="J76" s="214">
        <f t="shared" si="31"/>
        <v>3.1758807651802251E-2</v>
      </c>
      <c r="K76" s="215">
        <f t="shared" si="32"/>
        <v>1.7471474632384489E-2</v>
      </c>
      <c r="L76" s="52">
        <f t="shared" si="27"/>
        <v>-0.4351183393877473</v>
      </c>
      <c r="N76" s="40">
        <f t="shared" si="28"/>
        <v>3.4066913294275283</v>
      </c>
      <c r="O76" s="143">
        <f t="shared" si="28"/>
        <v>3.5090293077301862</v>
      </c>
      <c r="P76" s="52">
        <f t="shared" si="33"/>
        <v>3.0040284958794641E-2</v>
      </c>
    </row>
    <row r="77" spans="1:16" ht="20.100000000000001" customHeight="1" x14ac:dyDescent="0.25">
      <c r="A77" s="38" t="s">
        <v>182</v>
      </c>
      <c r="B77" s="19">
        <v>11906.64</v>
      </c>
      <c r="C77" s="140">
        <v>9495.8500000000022</v>
      </c>
      <c r="D77" s="247">
        <f t="shared" si="29"/>
        <v>1.7780179534321421E-2</v>
      </c>
      <c r="E77" s="215">
        <f t="shared" si="30"/>
        <v>1.4818573615165963E-2</v>
      </c>
      <c r="F77" s="52">
        <f t="shared" si="26"/>
        <v>-0.20247441763587354</v>
      </c>
      <c r="H77" s="19">
        <v>3419.3390000000004</v>
      </c>
      <c r="I77" s="140">
        <v>3175.6660000000006</v>
      </c>
      <c r="J77" s="214">
        <f t="shared" si="31"/>
        <v>1.7147763698196608E-2</v>
      </c>
      <c r="K77" s="215">
        <f t="shared" si="32"/>
        <v>1.5509866066865342E-2</v>
      </c>
      <c r="L77" s="52">
        <f t="shared" si="27"/>
        <v>-7.1263188587033857E-2</v>
      </c>
      <c r="N77" s="40">
        <f t="shared" si="28"/>
        <v>2.8717917061404394</v>
      </c>
      <c r="O77" s="143">
        <f t="shared" si="28"/>
        <v>3.3442672325278937</v>
      </c>
      <c r="P77" s="52">
        <f t="shared" si="33"/>
        <v>0.16452290929638502</v>
      </c>
    </row>
    <row r="78" spans="1:16" ht="20.100000000000001" customHeight="1" x14ac:dyDescent="0.25">
      <c r="A78" s="38" t="s">
        <v>179</v>
      </c>
      <c r="B78" s="19">
        <v>367.73999999999995</v>
      </c>
      <c r="C78" s="140">
        <v>1541.5300000000002</v>
      </c>
      <c r="D78" s="247">
        <f t="shared" si="29"/>
        <v>5.4914595737767823E-4</v>
      </c>
      <c r="E78" s="215">
        <f t="shared" si="30"/>
        <v>2.405606215871858E-3</v>
      </c>
      <c r="F78" s="52">
        <f t="shared" si="26"/>
        <v>3.1919018872029161</v>
      </c>
      <c r="H78" s="19">
        <v>643.38100000000009</v>
      </c>
      <c r="I78" s="140">
        <v>2798.3839999999991</v>
      </c>
      <c r="J78" s="214">
        <f t="shared" si="31"/>
        <v>3.226514058977315E-3</v>
      </c>
      <c r="K78" s="215">
        <f t="shared" si="32"/>
        <v>1.366723107646046E-2</v>
      </c>
      <c r="L78" s="52">
        <f t="shared" si="27"/>
        <v>3.3494974206574306</v>
      </c>
      <c r="N78" s="40">
        <f t="shared" si="28"/>
        <v>17.495540327405237</v>
      </c>
      <c r="O78" s="143">
        <f t="shared" si="28"/>
        <v>18.153289264561824</v>
      </c>
      <c r="P78" s="52">
        <f t="shared" si="33"/>
        <v>3.759523426242975E-2</v>
      </c>
    </row>
    <row r="79" spans="1:16" ht="20.100000000000001" customHeight="1" x14ac:dyDescent="0.25">
      <c r="A79" s="38" t="s">
        <v>199</v>
      </c>
      <c r="B79" s="19">
        <v>5337.7500000000027</v>
      </c>
      <c r="C79" s="140">
        <v>4695.0199999999995</v>
      </c>
      <c r="D79" s="247">
        <f t="shared" si="29"/>
        <v>7.9708593952050478E-3</v>
      </c>
      <c r="E79" s="215">
        <f t="shared" si="30"/>
        <v>7.3267268853948273E-3</v>
      </c>
      <c r="F79" s="52">
        <f t="shared" si="26"/>
        <v>-0.12041215868109276</v>
      </c>
      <c r="H79" s="19">
        <v>2658.7530000000006</v>
      </c>
      <c r="I79" s="140">
        <v>2487.8730000000005</v>
      </c>
      <c r="J79" s="214">
        <f t="shared" si="31"/>
        <v>1.3333474152715286E-2</v>
      </c>
      <c r="K79" s="215">
        <f t="shared" si="32"/>
        <v>1.215070382759726E-2</v>
      </c>
      <c r="L79" s="52">
        <f t="shared" si="27"/>
        <v>-6.4270731429358074E-2</v>
      </c>
      <c r="N79" s="40">
        <f t="shared" si="28"/>
        <v>4.981036953772656</v>
      </c>
      <c r="O79" s="143">
        <f t="shared" si="28"/>
        <v>5.2989614527733657</v>
      </c>
      <c r="P79" s="52">
        <f t="shared" si="33"/>
        <v>6.3826970558793494E-2</v>
      </c>
    </row>
    <row r="80" spans="1:16" ht="20.100000000000001" customHeight="1" x14ac:dyDescent="0.25">
      <c r="A80" s="38" t="s">
        <v>203</v>
      </c>
      <c r="B80" s="19">
        <v>3429.3499999999995</v>
      </c>
      <c r="C80" s="140">
        <v>10390.029999999997</v>
      </c>
      <c r="D80" s="247">
        <f t="shared" si="29"/>
        <v>5.1210466333092425E-3</v>
      </c>
      <c r="E80" s="215">
        <f t="shared" si="30"/>
        <v>1.62139697255941E-2</v>
      </c>
      <c r="F80" s="52">
        <f t="shared" si="26"/>
        <v>2.0297374137956168</v>
      </c>
      <c r="H80" s="19">
        <v>782.22700000000009</v>
      </c>
      <c r="I80" s="140">
        <v>2295.5449999999992</v>
      </c>
      <c r="J80" s="214">
        <f t="shared" si="31"/>
        <v>3.9228177593240215E-3</v>
      </c>
      <c r="K80" s="215">
        <f t="shared" si="32"/>
        <v>1.1211379125028382E-2</v>
      </c>
      <c r="L80" s="52">
        <f t="shared" si="27"/>
        <v>1.9346276720184792</v>
      </c>
      <c r="N80" s="40">
        <f t="shared" si="28"/>
        <v>2.2809774447052655</v>
      </c>
      <c r="O80" s="143">
        <f t="shared" si="28"/>
        <v>2.2093728314547696</v>
      </c>
      <c r="P80" s="52">
        <f t="shared" si="33"/>
        <v>-3.1392074225332058E-2</v>
      </c>
    </row>
    <row r="81" spans="1:16" ht="20.100000000000001" customHeight="1" x14ac:dyDescent="0.25">
      <c r="A81" s="38" t="s">
        <v>198</v>
      </c>
      <c r="B81" s="19">
        <v>6264.75</v>
      </c>
      <c r="C81" s="140">
        <v>7514.04</v>
      </c>
      <c r="D81" s="247">
        <f t="shared" si="29"/>
        <v>9.3551480298085885E-3</v>
      </c>
      <c r="E81" s="215">
        <f t="shared" si="30"/>
        <v>1.1725896564004447E-2</v>
      </c>
      <c r="F81" s="52">
        <f t="shared" si="26"/>
        <v>0.19941577876212138</v>
      </c>
      <c r="H81" s="19">
        <v>1687.8660000000004</v>
      </c>
      <c r="I81" s="140">
        <v>1860.1129999999998</v>
      </c>
      <c r="J81" s="214">
        <f t="shared" si="31"/>
        <v>8.4645387082767521E-3</v>
      </c>
      <c r="K81" s="215">
        <f t="shared" si="32"/>
        <v>9.0847411217788911E-3</v>
      </c>
      <c r="L81" s="52">
        <f t="shared" si="27"/>
        <v>0.10205016274988615</v>
      </c>
      <c r="N81" s="40">
        <f t="shared" si="28"/>
        <v>2.694227223751946</v>
      </c>
      <c r="O81" s="143">
        <f t="shared" si="28"/>
        <v>2.4755164997790797</v>
      </c>
      <c r="P81" s="52">
        <f t="shared" si="33"/>
        <v>-8.1177534710042965E-2</v>
      </c>
    </row>
    <row r="82" spans="1:16" ht="20.100000000000001" customHeight="1" x14ac:dyDescent="0.25">
      <c r="A82" s="38" t="s">
        <v>200</v>
      </c>
      <c r="B82" s="19">
        <v>3973.2400000000011</v>
      </c>
      <c r="C82" s="140">
        <v>5569.5199999999995</v>
      </c>
      <c r="D82" s="247">
        <f t="shared" si="29"/>
        <v>5.9332372972515568E-3</v>
      </c>
      <c r="E82" s="215">
        <f t="shared" si="30"/>
        <v>8.6914117347198106E-3</v>
      </c>
      <c r="F82" s="52">
        <f t="shared" si="26"/>
        <v>0.40175775941045544</v>
      </c>
      <c r="H82" s="19">
        <v>1186.5350000000001</v>
      </c>
      <c r="I82" s="140">
        <v>1673.1279999999992</v>
      </c>
      <c r="J82" s="214">
        <f t="shared" si="31"/>
        <v>5.9503962022015699E-3</v>
      </c>
      <c r="K82" s="215">
        <f t="shared" si="32"/>
        <v>8.1715114853773228E-3</v>
      </c>
      <c r="L82" s="52">
        <f t="shared" si="27"/>
        <v>0.41009578309952854</v>
      </c>
      <c r="N82" s="40">
        <f t="shared" si="28"/>
        <v>2.9863159537304562</v>
      </c>
      <c r="O82" s="143">
        <f t="shared" si="28"/>
        <v>3.0040793461555024</v>
      </c>
      <c r="P82" s="52">
        <f t="shared" si="33"/>
        <v>5.9482629099765804E-3</v>
      </c>
    </row>
    <row r="83" spans="1:16" ht="20.100000000000001" customHeight="1" x14ac:dyDescent="0.25">
      <c r="A83" s="38" t="s">
        <v>205</v>
      </c>
      <c r="B83" s="19">
        <v>4211.43</v>
      </c>
      <c r="C83" s="140">
        <v>5934.32</v>
      </c>
      <c r="D83" s="247">
        <f t="shared" si="29"/>
        <v>6.2889263046692666E-3</v>
      </c>
      <c r="E83" s="215">
        <f t="shared" si="30"/>
        <v>9.2606936478516044E-3</v>
      </c>
      <c r="F83" s="52">
        <f t="shared" si="26"/>
        <v>0.40909857221893736</v>
      </c>
      <c r="H83" s="19">
        <v>1108.742</v>
      </c>
      <c r="I83" s="140">
        <v>1604.7460000000001</v>
      </c>
      <c r="J83" s="214">
        <f t="shared" si="31"/>
        <v>5.5602693439480268E-3</v>
      </c>
      <c r="K83" s="215">
        <f t="shared" si="32"/>
        <v>7.8375356638065493E-3</v>
      </c>
      <c r="L83" s="52">
        <f t="shared" si="27"/>
        <v>0.4473574555667596</v>
      </c>
      <c r="N83" s="40">
        <f t="shared" si="28"/>
        <v>2.6326972073618697</v>
      </c>
      <c r="O83" s="143">
        <f t="shared" si="28"/>
        <v>2.7041784062874941</v>
      </c>
      <c r="P83" s="52">
        <f t="shared" si="33"/>
        <v>2.7151317943339574E-2</v>
      </c>
    </row>
    <row r="84" spans="1:16" ht="20.100000000000001" customHeight="1" x14ac:dyDescent="0.25">
      <c r="A84" s="38" t="s">
        <v>208</v>
      </c>
      <c r="B84" s="19">
        <v>5936.329999999999</v>
      </c>
      <c r="C84" s="140">
        <v>5136.0300000000007</v>
      </c>
      <c r="D84" s="247">
        <f t="shared" si="29"/>
        <v>8.8647186086904684E-3</v>
      </c>
      <c r="E84" s="215">
        <f t="shared" si="30"/>
        <v>8.0149369087233711E-3</v>
      </c>
      <c r="F84" s="52">
        <f t="shared" si="26"/>
        <v>-0.13481393386149329</v>
      </c>
      <c r="H84" s="19">
        <v>1238.0230000000004</v>
      </c>
      <c r="I84" s="140">
        <v>1030.846</v>
      </c>
      <c r="J84" s="214">
        <f t="shared" si="31"/>
        <v>6.2086051885854154E-3</v>
      </c>
      <c r="K84" s="215">
        <f t="shared" si="32"/>
        <v>5.0346237279247467E-3</v>
      </c>
      <c r="L84" s="52">
        <f t="shared" si="27"/>
        <v>-0.16734503316982019</v>
      </c>
      <c r="N84" s="40">
        <f t="shared" si="28"/>
        <v>2.0855023221417959</v>
      </c>
      <c r="O84" s="143">
        <f t="shared" si="28"/>
        <v>2.0070871860172153</v>
      </c>
      <c r="P84" s="52">
        <f t="shared" si="33"/>
        <v>-3.7600119305572791E-2</v>
      </c>
    </row>
    <row r="85" spans="1:16" ht="20.100000000000001" customHeight="1" x14ac:dyDescent="0.25">
      <c r="A85" s="38" t="s">
        <v>204</v>
      </c>
      <c r="B85" s="19">
        <v>1710.91</v>
      </c>
      <c r="C85" s="140">
        <v>2817.8</v>
      </c>
      <c r="D85" s="247">
        <f t="shared" si="29"/>
        <v>2.5549010440448243E-3</v>
      </c>
      <c r="E85" s="215">
        <f t="shared" si="30"/>
        <v>4.3972658301062719E-3</v>
      </c>
      <c r="F85" s="52">
        <f t="shared" si="26"/>
        <v>0.64695980501604411</v>
      </c>
      <c r="H85" s="19">
        <v>551.33000000000004</v>
      </c>
      <c r="I85" s="140">
        <v>954.54799999999977</v>
      </c>
      <c r="J85" s="214">
        <f t="shared" si="31"/>
        <v>2.7648842538650705E-3</v>
      </c>
      <c r="K85" s="215">
        <f t="shared" si="32"/>
        <v>4.6619863784145349E-3</v>
      </c>
      <c r="L85" s="52">
        <f t="shared" si="27"/>
        <v>0.73135508679012518</v>
      </c>
      <c r="N85" s="40">
        <f t="shared" si="28"/>
        <v>3.2224371825519755</v>
      </c>
      <c r="O85" s="143">
        <f t="shared" si="28"/>
        <v>3.3875647668393771</v>
      </c>
      <c r="P85" s="52">
        <f t="shared" si="33"/>
        <v>5.1243073156396035E-2</v>
      </c>
    </row>
    <row r="86" spans="1:16" ht="20.100000000000001" customHeight="1" x14ac:dyDescent="0.25">
      <c r="A86" s="38" t="s">
        <v>209</v>
      </c>
      <c r="B86" s="19">
        <v>2348.66</v>
      </c>
      <c r="C86" s="140">
        <v>2680.5599999999995</v>
      </c>
      <c r="D86" s="247">
        <f t="shared" si="29"/>
        <v>3.5072527988651166E-3</v>
      </c>
      <c r="E86" s="215">
        <f t="shared" si="30"/>
        <v>4.1830984787953954E-3</v>
      </c>
      <c r="F86" s="52">
        <f t="shared" si="26"/>
        <v>0.14131462195464634</v>
      </c>
      <c r="H86" s="19">
        <v>794.37699999999995</v>
      </c>
      <c r="I86" s="140">
        <v>948.11099999999965</v>
      </c>
      <c r="J86" s="214">
        <f t="shared" si="31"/>
        <v>3.98374922266623E-3</v>
      </c>
      <c r="K86" s="215">
        <f t="shared" si="32"/>
        <v>4.6305482461070401E-3</v>
      </c>
      <c r="L86" s="52">
        <f t="shared" si="27"/>
        <v>0.1935277582306634</v>
      </c>
      <c r="N86" s="40">
        <f t="shared" si="28"/>
        <v>3.3822562652746675</v>
      </c>
      <c r="O86" s="143">
        <f t="shared" si="28"/>
        <v>3.53698853970812</v>
      </c>
      <c r="P86" s="52">
        <f t="shared" si="33"/>
        <v>4.5748240907135092E-2</v>
      </c>
    </row>
    <row r="87" spans="1:16" ht="20.100000000000001" customHeight="1" x14ac:dyDescent="0.25">
      <c r="A87" s="38" t="s">
        <v>187</v>
      </c>
      <c r="B87" s="19">
        <v>3281.380000000001</v>
      </c>
      <c r="C87" s="140">
        <v>2523.6700000000005</v>
      </c>
      <c r="D87" s="247">
        <f t="shared" si="29"/>
        <v>4.9000831065969617E-3</v>
      </c>
      <c r="E87" s="215">
        <f t="shared" si="30"/>
        <v>3.9382666823281629E-3</v>
      </c>
      <c r="F87" s="52">
        <f t="shared" si="26"/>
        <v>-0.23091199434384321</v>
      </c>
      <c r="H87" s="19">
        <v>1137.125</v>
      </c>
      <c r="I87" s="140">
        <v>877.92699999999991</v>
      </c>
      <c r="J87" s="214">
        <f t="shared" si="31"/>
        <v>5.7026082512765825E-3</v>
      </c>
      <c r="K87" s="215">
        <f t="shared" si="32"/>
        <v>4.287771505720339E-3</v>
      </c>
      <c r="L87" s="52">
        <f t="shared" si="27"/>
        <v>-0.22794151918214806</v>
      </c>
      <c r="N87" s="40">
        <f t="shared" si="28"/>
        <v>3.4653865142104836</v>
      </c>
      <c r="O87" s="143">
        <f t="shared" si="28"/>
        <v>3.4787709962079023</v>
      </c>
      <c r="P87" s="52">
        <f t="shared" si="33"/>
        <v>3.8623345310928709E-3</v>
      </c>
    </row>
    <row r="88" spans="1:16" ht="20.100000000000001" customHeight="1" x14ac:dyDescent="0.25">
      <c r="A88" s="38" t="s">
        <v>201</v>
      </c>
      <c r="B88" s="19">
        <v>3756.900000000001</v>
      </c>
      <c r="C88" s="140">
        <v>3824.6300000000006</v>
      </c>
      <c r="D88" s="247">
        <f t="shared" si="29"/>
        <v>5.6101768838641439E-3</v>
      </c>
      <c r="E88" s="215">
        <f t="shared" si="30"/>
        <v>5.9684558207819408E-3</v>
      </c>
      <c r="F88" s="52">
        <f t="shared" ref="F88:F94" si="34">(C88-B88)/B88</f>
        <v>1.8028161516143507E-2</v>
      </c>
      <c r="H88" s="19">
        <v>800.77499999999998</v>
      </c>
      <c r="I88" s="140">
        <v>852.9319999999999</v>
      </c>
      <c r="J88" s="214">
        <f t="shared" si="31"/>
        <v>4.0158347784245395E-3</v>
      </c>
      <c r="K88" s="215">
        <f t="shared" si="32"/>
        <v>4.165696607937858E-3</v>
      </c>
      <c r="L88" s="52">
        <f t="shared" ref="L88:L95" si="35">(I88-H88)/H88</f>
        <v>6.5133152258749244E-2</v>
      </c>
      <c r="N88" s="40">
        <f t="shared" si="28"/>
        <v>2.131478080332188</v>
      </c>
      <c r="O88" s="143">
        <f t="shared" si="28"/>
        <v>2.2301033041104623</v>
      </c>
      <c r="P88" s="52">
        <f t="shared" si="33"/>
        <v>4.6270813051431291E-2</v>
      </c>
    </row>
    <row r="89" spans="1:16" ht="20.100000000000001" customHeight="1" x14ac:dyDescent="0.25">
      <c r="A89" s="38" t="s">
        <v>183</v>
      </c>
      <c r="B89" s="19">
        <v>2586.5100000000002</v>
      </c>
      <c r="C89" s="140">
        <v>3127.349999999999</v>
      </c>
      <c r="D89" s="247">
        <f t="shared" si="29"/>
        <v>3.8624340844535241E-3</v>
      </c>
      <c r="E89" s="215">
        <f t="shared" si="30"/>
        <v>4.8803283745414306E-3</v>
      </c>
      <c r="F89" s="52">
        <f t="shared" si="34"/>
        <v>0.20910029344560768</v>
      </c>
      <c r="H89" s="19">
        <v>640.47699999999998</v>
      </c>
      <c r="I89" s="140">
        <v>818.48699999999997</v>
      </c>
      <c r="J89" s="214">
        <f t="shared" si="31"/>
        <v>3.2119506869982381E-3</v>
      </c>
      <c r="K89" s="215">
        <f t="shared" si="32"/>
        <v>3.9974681680851861E-3</v>
      </c>
      <c r="L89" s="52">
        <f t="shared" si="35"/>
        <v>0.27793347770489807</v>
      </c>
      <c r="N89" s="40">
        <f t="shared" si="28"/>
        <v>2.4762208535826264</v>
      </c>
      <c r="O89" s="143">
        <f t="shared" si="28"/>
        <v>2.6171902729147689</v>
      </c>
      <c r="P89" s="52">
        <f t="shared" si="33"/>
        <v>5.692925941084221E-2</v>
      </c>
    </row>
    <row r="90" spans="1:16" ht="20.100000000000001" customHeight="1" x14ac:dyDescent="0.25">
      <c r="A90" s="38" t="s">
        <v>207</v>
      </c>
      <c r="B90" s="19">
        <v>3158.1499999999996</v>
      </c>
      <c r="C90" s="140">
        <v>3763.5300000000007</v>
      </c>
      <c r="D90" s="247">
        <f t="shared" si="29"/>
        <v>4.716063809464063E-3</v>
      </c>
      <c r="E90" s="215">
        <f t="shared" si="30"/>
        <v>5.8731073424586056E-3</v>
      </c>
      <c r="F90" s="52">
        <f t="shared" si="34"/>
        <v>0.19168817187277395</v>
      </c>
      <c r="H90" s="19">
        <v>573.83199999999977</v>
      </c>
      <c r="I90" s="140">
        <v>762.44900000000018</v>
      </c>
      <c r="J90" s="214">
        <f t="shared" si="31"/>
        <v>2.8777303269618927E-3</v>
      </c>
      <c r="K90" s="215">
        <f t="shared" si="32"/>
        <v>3.7237801055953032E-3</v>
      </c>
      <c r="L90" s="52">
        <f t="shared" si="35"/>
        <v>0.32869724936915418</v>
      </c>
      <c r="N90" s="40">
        <f t="shared" si="28"/>
        <v>1.8169877934866927</v>
      </c>
      <c r="O90" s="143">
        <f t="shared" si="28"/>
        <v>2.0258879296830372</v>
      </c>
      <c r="P90" s="52">
        <f t="shared" si="33"/>
        <v>0.11497057764789792</v>
      </c>
    </row>
    <row r="91" spans="1:16" ht="20.100000000000001" customHeight="1" x14ac:dyDescent="0.25">
      <c r="A91" s="38" t="s">
        <v>206</v>
      </c>
      <c r="B91" s="19">
        <v>781.16000000000008</v>
      </c>
      <c r="C91" s="140">
        <v>828.7199999999998</v>
      </c>
      <c r="D91" s="247">
        <f t="shared" si="29"/>
        <v>1.1665058358219047E-3</v>
      </c>
      <c r="E91" s="215">
        <f t="shared" si="30"/>
        <v>1.2932437145026859E-3</v>
      </c>
      <c r="F91" s="52">
        <f t="shared" si="34"/>
        <v>6.0883813815351163E-2</v>
      </c>
      <c r="H91" s="19">
        <v>510.16399999999999</v>
      </c>
      <c r="I91" s="140">
        <v>757.20599999999979</v>
      </c>
      <c r="J91" s="214">
        <f t="shared" si="31"/>
        <v>2.5584394291782047E-3</v>
      </c>
      <c r="K91" s="215">
        <f t="shared" si="32"/>
        <v>3.69817343669858E-3</v>
      </c>
      <c r="L91" s="52">
        <f t="shared" si="35"/>
        <v>0.48424036192283226</v>
      </c>
      <c r="N91" s="40">
        <f t="shared" si="28"/>
        <v>6.5308515540990308</v>
      </c>
      <c r="O91" s="143">
        <f t="shared" si="28"/>
        <v>9.1370547350130309</v>
      </c>
      <c r="P91" s="52">
        <f t="shared" ref="P91:P93" si="36">(O91-N91)/N91</f>
        <v>0.39906023882570718</v>
      </c>
    </row>
    <row r="92" spans="1:16" ht="20.100000000000001" customHeight="1" x14ac:dyDescent="0.25">
      <c r="A92" s="38" t="s">
        <v>214</v>
      </c>
      <c r="B92" s="19">
        <v>1218.08</v>
      </c>
      <c r="C92" s="140">
        <v>1611.7099999999998</v>
      </c>
      <c r="D92" s="247">
        <f t="shared" si="29"/>
        <v>1.8189582524680546E-3</v>
      </c>
      <c r="E92" s="215">
        <f t="shared" si="30"/>
        <v>2.5151243207610823E-3</v>
      </c>
      <c r="F92" s="52">
        <f t="shared" si="34"/>
        <v>0.32315611454091675</v>
      </c>
      <c r="H92" s="19">
        <v>349.43600000000004</v>
      </c>
      <c r="I92" s="140">
        <v>507.37100000000009</v>
      </c>
      <c r="J92" s="214">
        <f t="shared" si="31"/>
        <v>1.7523989155924669E-3</v>
      </c>
      <c r="K92" s="215">
        <f t="shared" si="32"/>
        <v>2.477986115734947E-3</v>
      </c>
      <c r="L92" s="52">
        <f t="shared" si="35"/>
        <v>0.45197117640998652</v>
      </c>
      <c r="N92" s="40">
        <f t="shared" si="28"/>
        <v>2.8687442532510183</v>
      </c>
      <c r="O92" s="143">
        <f t="shared" si="28"/>
        <v>3.1480291119370118</v>
      </c>
      <c r="P92" s="52">
        <f t="shared" si="36"/>
        <v>9.7354394128891963E-2</v>
      </c>
    </row>
    <row r="93" spans="1:16" ht="20.100000000000001" customHeight="1" x14ac:dyDescent="0.25">
      <c r="A93" s="38" t="s">
        <v>202</v>
      </c>
      <c r="B93" s="19">
        <v>274.62000000000006</v>
      </c>
      <c r="C93" s="140">
        <v>887.18000000000006</v>
      </c>
      <c r="D93" s="247">
        <f t="shared" si="29"/>
        <v>4.1008990812818315E-4</v>
      </c>
      <c r="E93" s="215">
        <f t="shared" si="30"/>
        <v>1.3844723895073043E-3</v>
      </c>
      <c r="F93" s="52">
        <f t="shared" si="34"/>
        <v>2.230573155633238</v>
      </c>
      <c r="H93" s="19">
        <v>110.05499999999999</v>
      </c>
      <c r="I93" s="140">
        <v>426.2639999999999</v>
      </c>
      <c r="J93" s="214">
        <f t="shared" si="31"/>
        <v>5.5191869943431394E-4</v>
      </c>
      <c r="K93" s="215">
        <f t="shared" si="32"/>
        <v>2.081861741482349E-3</v>
      </c>
      <c r="L93" s="52">
        <f t="shared" si="35"/>
        <v>2.8731906773885778</v>
      </c>
      <c r="N93" s="40">
        <f t="shared" si="28"/>
        <v>4.00753768844221</v>
      </c>
      <c r="O93" s="143">
        <f t="shared" si="28"/>
        <v>4.8047070493022819</v>
      </c>
      <c r="P93" s="52">
        <f t="shared" si="36"/>
        <v>0.19891749568796782</v>
      </c>
    </row>
    <row r="94" spans="1:16" ht="20.100000000000001" customHeight="1" x14ac:dyDescent="0.25">
      <c r="A94" s="38" t="s">
        <v>216</v>
      </c>
      <c r="B94" s="19">
        <v>1015.2099999999996</v>
      </c>
      <c r="C94" s="140">
        <v>1153.3699999999994</v>
      </c>
      <c r="D94" s="247">
        <f t="shared" si="29"/>
        <v>1.516012583318085E-3</v>
      </c>
      <c r="E94" s="215">
        <f t="shared" si="30"/>
        <v>1.7998702854956591E-3</v>
      </c>
      <c r="F94" s="52">
        <f t="shared" si="34"/>
        <v>0.13609007003477105</v>
      </c>
      <c r="H94" s="19">
        <v>339.35600000000005</v>
      </c>
      <c r="I94" s="140">
        <v>397.24799999999982</v>
      </c>
      <c r="J94" s="214">
        <f t="shared" si="31"/>
        <v>1.7018483682270781E-3</v>
      </c>
      <c r="K94" s="215">
        <f t="shared" si="32"/>
        <v>1.9401483894496837E-3</v>
      </c>
      <c r="L94" s="52">
        <f t="shared" si="35"/>
        <v>0.17059371279717983</v>
      </c>
      <c r="N94" s="40">
        <f t="shared" ref="N94" si="37">(H94/B94)*10</f>
        <v>3.3427172703184582</v>
      </c>
      <c r="O94" s="143">
        <f t="shared" ref="O94" si="38">(I94/C94)*10</f>
        <v>3.4442373219348523</v>
      </c>
      <c r="P94" s="52">
        <f t="shared" ref="P94" si="39">(O94-N94)/N94</f>
        <v>3.0370516979655406E-2</v>
      </c>
    </row>
    <row r="95" spans="1:16" ht="20.100000000000001" customHeight="1" thickBot="1" x14ac:dyDescent="0.3">
      <c r="A95" s="8" t="s">
        <v>17</v>
      </c>
      <c r="B95" s="19">
        <f>B96-SUM(B68:B94)</f>
        <v>15023.709999999846</v>
      </c>
      <c r="C95" s="140">
        <f>C96-SUM(C68:C94)</f>
        <v>14787.069999999832</v>
      </c>
      <c r="D95" s="247">
        <f t="shared" si="29"/>
        <v>2.24348986004093E-2</v>
      </c>
      <c r="E95" s="215">
        <f t="shared" si="30"/>
        <v>2.3075689416704098E-2</v>
      </c>
      <c r="F95" s="52">
        <f>(C95-B95)/B95</f>
        <v>-1.5751102756910003E-2</v>
      </c>
      <c r="H95" s="19">
        <f>H96-SUM(H68:H94)</f>
        <v>4231.8270000000484</v>
      </c>
      <c r="I95" s="140">
        <f>I96-SUM(I68:I94)</f>
        <v>4622.3339999998861</v>
      </c>
      <c r="J95" s="214">
        <f t="shared" si="31"/>
        <v>2.1222338413257383E-2</v>
      </c>
      <c r="K95" s="215">
        <f t="shared" si="32"/>
        <v>2.2575353093277493E-2</v>
      </c>
      <c r="L95" s="52">
        <f t="shared" si="35"/>
        <v>9.2278583221817256E-2</v>
      </c>
      <c r="N95" s="40">
        <f t="shared" si="28"/>
        <v>2.8167656324570238</v>
      </c>
      <c r="O95" s="143">
        <f t="shared" si="28"/>
        <v>3.1259296128306273</v>
      </c>
      <c r="P95" s="52">
        <f>(O95-N95)/N95</f>
        <v>0.10975850344493313</v>
      </c>
    </row>
    <row r="96" spans="1:16" ht="26.25" customHeight="1" thickBot="1" x14ac:dyDescent="0.3">
      <c r="A96" s="12" t="s">
        <v>18</v>
      </c>
      <c r="B96" s="17">
        <v>669658.02999999991</v>
      </c>
      <c r="C96" s="145">
        <v>640807.28999999992</v>
      </c>
      <c r="D96" s="243">
        <f>SUM(D68:D95)</f>
        <v>0.99999999999999978</v>
      </c>
      <c r="E96" s="244">
        <f>SUM(E68:E95)</f>
        <v>1</v>
      </c>
      <c r="F96" s="57">
        <f>(C96-B96)/B96</f>
        <v>-4.3082795557607211E-2</v>
      </c>
      <c r="G96" s="1"/>
      <c r="H96" s="17">
        <v>199404.36899999995</v>
      </c>
      <c r="I96" s="145">
        <v>204751.34899999984</v>
      </c>
      <c r="J96" s="255">
        <f t="shared" si="31"/>
        <v>1</v>
      </c>
      <c r="K96" s="244">
        <f t="shared" si="32"/>
        <v>1</v>
      </c>
      <c r="L96" s="57">
        <f>(I96-H96)/H96</f>
        <v>2.6814758507121252E-2</v>
      </c>
      <c r="M96" s="1"/>
      <c r="N96" s="37">
        <f t="shared" si="28"/>
        <v>2.9777044411757441</v>
      </c>
      <c r="O96" s="150">
        <f t="shared" si="28"/>
        <v>3.1952094209165423</v>
      </c>
      <c r="P96" s="57">
        <f>(O96-N96)/N96</f>
        <v>7.3044516014798472E-2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142</v>
      </c>
      <c r="B1" s="4"/>
    </row>
    <row r="3" spans="1:19" ht="15.75" thickBot="1" x14ac:dyDescent="0.3"/>
    <row r="4" spans="1:19" x14ac:dyDescent="0.25">
      <c r="A4" s="331" t="s">
        <v>16</v>
      </c>
      <c r="B4" s="345"/>
      <c r="C4" s="345"/>
      <c r="D4" s="345"/>
      <c r="E4" s="348" t="s">
        <v>1</v>
      </c>
      <c r="F4" s="349"/>
      <c r="G4" s="344" t="s">
        <v>104</v>
      </c>
      <c r="H4" s="344"/>
      <c r="I4" s="130" t="s">
        <v>0</v>
      </c>
      <c r="K4" s="350" t="s">
        <v>19</v>
      </c>
      <c r="L4" s="344"/>
      <c r="M4" s="342" t="s">
        <v>104</v>
      </c>
      <c r="N4" s="343"/>
      <c r="O4" s="130" t="s">
        <v>0</v>
      </c>
      <c r="Q4" s="356" t="s">
        <v>22</v>
      </c>
      <c r="R4" s="344"/>
      <c r="S4" s="130" t="s">
        <v>0</v>
      </c>
    </row>
    <row r="5" spans="1:19" x14ac:dyDescent="0.25">
      <c r="A5" s="346"/>
      <c r="B5" s="347"/>
      <c r="C5" s="347"/>
      <c r="D5" s="347"/>
      <c r="E5" s="351" t="s">
        <v>157</v>
      </c>
      <c r="F5" s="352"/>
      <c r="G5" s="353" t="str">
        <f>E5</f>
        <v>jan-set</v>
      </c>
      <c r="H5" s="353"/>
      <c r="I5" s="131" t="s">
        <v>138</v>
      </c>
      <c r="K5" s="354" t="str">
        <f>E5</f>
        <v>jan-set</v>
      </c>
      <c r="L5" s="353"/>
      <c r="M5" s="355" t="str">
        <f>E5</f>
        <v>jan-set</v>
      </c>
      <c r="N5" s="341"/>
      <c r="O5" s="131" t="str">
        <f>I5</f>
        <v>2022/2021</v>
      </c>
      <c r="Q5" s="354" t="str">
        <f>E5</f>
        <v>jan-set</v>
      </c>
      <c r="R5" s="352"/>
      <c r="S5" s="131" t="str">
        <f>O5</f>
        <v>2022/2021</v>
      </c>
    </row>
    <row r="6" spans="1:19" ht="19.5" customHeight="1" thickBot="1" x14ac:dyDescent="0.3">
      <c r="A6" s="332"/>
      <c r="B6" s="357"/>
      <c r="C6" s="357"/>
      <c r="D6" s="357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245174.69999999998</v>
      </c>
      <c r="F7" s="145">
        <v>238084.27000000002</v>
      </c>
      <c r="G7" s="243">
        <f>E7/E15</f>
        <v>0.43821390033530055</v>
      </c>
      <c r="H7" s="244">
        <f>F7/F15</f>
        <v>0.44192231795384146</v>
      </c>
      <c r="I7" s="164">
        <f t="shared" ref="I7:I18" si="0">(F7-E7)/E7</f>
        <v>-2.8919908946559186E-2</v>
      </c>
      <c r="J7" s="1"/>
      <c r="K7" s="17">
        <v>63099.679999999906</v>
      </c>
      <c r="L7" s="145">
        <v>63406.545000000027</v>
      </c>
      <c r="M7" s="243">
        <f>K7/K15</f>
        <v>0.36235679548056648</v>
      </c>
      <c r="N7" s="244">
        <f>L7/L15</f>
        <v>0.35453094152456988</v>
      </c>
      <c r="O7" s="164">
        <f t="shared" ref="O7:O18" si="1">(L7-K7)/K7</f>
        <v>4.8631783869604742E-3</v>
      </c>
      <c r="P7" s="1"/>
      <c r="Q7" s="187">
        <f t="shared" ref="Q7:Q18" si="2">(K7/E7)*10</f>
        <v>2.5736619643054488</v>
      </c>
      <c r="R7" s="188">
        <f t="shared" ref="R7:R18" si="3">(L7/F7)*10</f>
        <v>2.6631975728593922</v>
      </c>
      <c r="S7" s="55">
        <f>(R7-Q7)/Q7</f>
        <v>3.478918746740163E-2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233009.12999999998</v>
      </c>
      <c r="F8" s="181">
        <v>217030.19</v>
      </c>
      <c r="G8" s="245">
        <f>E8/E7</f>
        <v>0.95037999434688814</v>
      </c>
      <c r="H8" s="246">
        <f>F8/F7</f>
        <v>0.91156879032789517</v>
      </c>
      <c r="I8" s="206">
        <f t="shared" si="0"/>
        <v>-6.8576454493435413E-2</v>
      </c>
      <c r="K8" s="180">
        <v>61661.609999999906</v>
      </c>
      <c r="L8" s="181">
        <v>60586.444000000032</v>
      </c>
      <c r="M8" s="250">
        <f>K8/K7</f>
        <v>0.97720955161737744</v>
      </c>
      <c r="N8" s="246">
        <f>L8/L7</f>
        <v>0.95552350313362766</v>
      </c>
      <c r="O8" s="207">
        <f t="shared" si="1"/>
        <v>-1.7436554121760289E-2</v>
      </c>
      <c r="Q8" s="189">
        <f t="shared" si="2"/>
        <v>2.6463173352906777</v>
      </c>
      <c r="R8" s="190">
        <f t="shared" si="3"/>
        <v>2.7916136460093419</v>
      </c>
      <c r="S8" s="182">
        <f t="shared" ref="S8:S18" si="4">(R8-Q8)/Q8</f>
        <v>5.4905097276515609E-2</v>
      </c>
    </row>
    <row r="9" spans="1:19" ht="24" customHeight="1" x14ac:dyDescent="0.25">
      <c r="A9" s="8"/>
      <c r="B9" t="s">
        <v>37</v>
      </c>
      <c r="E9" s="19">
        <v>12158.900000000001</v>
      </c>
      <c r="F9" s="140">
        <v>21044.19</v>
      </c>
      <c r="G9" s="247">
        <f>E9/E7</f>
        <v>4.959280056221136E-2</v>
      </c>
      <c r="H9" s="215">
        <f>F9/F7</f>
        <v>8.8389669758527079E-2</v>
      </c>
      <c r="I9" s="182">
        <f t="shared" si="0"/>
        <v>0.73076429611231253</v>
      </c>
      <c r="K9" s="19">
        <v>1432.7429999999995</v>
      </c>
      <c r="L9" s="140">
        <v>2802.2419999999997</v>
      </c>
      <c r="M9" s="247">
        <f>K9/K7</f>
        <v>2.2706026401401746E-2</v>
      </c>
      <c r="N9" s="215">
        <f>L9/L7</f>
        <v>4.4194838245799367E-2</v>
      </c>
      <c r="O9" s="182">
        <f t="shared" si="1"/>
        <v>0.95585809876579453</v>
      </c>
      <c r="Q9" s="189">
        <f t="shared" si="2"/>
        <v>1.1783491927723719</v>
      </c>
      <c r="R9" s="190">
        <f t="shared" si="3"/>
        <v>1.3315988878640614</v>
      </c>
      <c r="S9" s="182">
        <f t="shared" si="4"/>
        <v>0.13005456789182321</v>
      </c>
    </row>
    <row r="10" spans="1:19" ht="24" customHeight="1" thickBot="1" x14ac:dyDescent="0.3">
      <c r="A10" s="8"/>
      <c r="B10" t="s">
        <v>36</v>
      </c>
      <c r="E10" s="19">
        <v>6.67</v>
      </c>
      <c r="F10" s="140">
        <v>9.89</v>
      </c>
      <c r="G10" s="247">
        <f>E10/E7</f>
        <v>2.720509090048851E-5</v>
      </c>
      <c r="H10" s="215">
        <f>F10/F7</f>
        <v>4.1539913577658866E-5</v>
      </c>
      <c r="I10" s="186">
        <f t="shared" si="0"/>
        <v>0.48275862068965525</v>
      </c>
      <c r="K10" s="19">
        <v>5.327</v>
      </c>
      <c r="L10" s="140">
        <v>17.858999999999998</v>
      </c>
      <c r="M10" s="247">
        <f>K10/K7</f>
        <v>8.4421981220824072E-5</v>
      </c>
      <c r="N10" s="215">
        <f>L10/L7</f>
        <v>2.8165862057300223E-4</v>
      </c>
      <c r="O10" s="209">
        <f t="shared" si="1"/>
        <v>2.3525436455791251</v>
      </c>
      <c r="Q10" s="189">
        <f t="shared" si="2"/>
        <v>7.986506746626687</v>
      </c>
      <c r="R10" s="190">
        <f t="shared" si="3"/>
        <v>18.057633973710814</v>
      </c>
      <c r="S10" s="182">
        <f t="shared" si="4"/>
        <v>1.2610178074835952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314311.65999999974</v>
      </c>
      <c r="F11" s="145">
        <v>300662.60999999987</v>
      </c>
      <c r="G11" s="243">
        <f>E11/E15</f>
        <v>0.56178609966469939</v>
      </c>
      <c r="H11" s="244">
        <f>F11/F15</f>
        <v>0.5580776820461586</v>
      </c>
      <c r="I11" s="164">
        <f t="shared" si="0"/>
        <v>-4.3425210506030487E-2</v>
      </c>
      <c r="J11" s="1"/>
      <c r="K11" s="17">
        <v>111037.19499999988</v>
      </c>
      <c r="L11" s="145">
        <v>115439.74899999998</v>
      </c>
      <c r="M11" s="243">
        <f>K11/K15</f>
        <v>0.63764320451943324</v>
      </c>
      <c r="N11" s="244">
        <f>L11/L15</f>
        <v>0.64546905847543024</v>
      </c>
      <c r="O11" s="164">
        <f t="shared" si="1"/>
        <v>3.9649362540184037E-2</v>
      </c>
      <c r="Q11" s="191">
        <f t="shared" si="2"/>
        <v>3.5327100178211639</v>
      </c>
      <c r="R11" s="192">
        <f t="shared" si="3"/>
        <v>3.8395113047146112</v>
      </c>
      <c r="S11" s="57">
        <f t="shared" si="4"/>
        <v>8.6845873379290339E-2</v>
      </c>
    </row>
    <row r="12" spans="1:19" s="3" customFormat="1" ht="24" customHeight="1" x14ac:dyDescent="0.25">
      <c r="A12" s="46"/>
      <c r="B12" s="3" t="s">
        <v>33</v>
      </c>
      <c r="E12" s="31">
        <v>307312.73999999976</v>
      </c>
      <c r="F12" s="141">
        <v>294121.62999999983</v>
      </c>
      <c r="G12" s="247">
        <f>E12/E11</f>
        <v>0.97773254737033943</v>
      </c>
      <c r="H12" s="215">
        <f>F12/F11</f>
        <v>0.97824478407873849</v>
      </c>
      <c r="I12" s="206">
        <f t="shared" si="0"/>
        <v>-4.2924058403826466E-2</v>
      </c>
      <c r="K12" s="31">
        <v>109532.58299999988</v>
      </c>
      <c r="L12" s="141">
        <v>113861.34699999998</v>
      </c>
      <c r="M12" s="247">
        <f>K12/K11</f>
        <v>0.98644947758271451</v>
      </c>
      <c r="N12" s="215">
        <f>L12/L11</f>
        <v>0.98632704927312342</v>
      </c>
      <c r="O12" s="206">
        <f t="shared" si="1"/>
        <v>3.9520331589369184E-2</v>
      </c>
      <c r="Q12" s="189">
        <f t="shared" si="2"/>
        <v>3.5642057338722748</v>
      </c>
      <c r="R12" s="190">
        <f t="shared" si="3"/>
        <v>3.8712333737576543</v>
      </c>
      <c r="S12" s="182">
        <f t="shared" si="4"/>
        <v>8.6141952179571352E-2</v>
      </c>
    </row>
    <row r="13" spans="1:19" ht="24" customHeight="1" x14ac:dyDescent="0.25">
      <c r="A13" s="8"/>
      <c r="B13" s="3" t="s">
        <v>37</v>
      </c>
      <c r="D13" s="3"/>
      <c r="E13" s="19">
        <v>6740.7999999999993</v>
      </c>
      <c r="F13" s="140">
        <v>6521.2700000000013</v>
      </c>
      <c r="G13" s="247">
        <f>E13/E11</f>
        <v>2.1446229516270586E-2</v>
      </c>
      <c r="H13" s="215">
        <f>F13/F11</f>
        <v>2.1689660713049768E-2</v>
      </c>
      <c r="I13" s="182">
        <f t="shared" si="0"/>
        <v>-3.2567351056254149E-2</v>
      </c>
      <c r="K13" s="19">
        <v>1469.499</v>
      </c>
      <c r="L13" s="140">
        <v>1561.7060000000001</v>
      </c>
      <c r="M13" s="247">
        <f>K13/K11</f>
        <v>1.3234295048609627E-2</v>
      </c>
      <c r="N13" s="215">
        <f>L13/L11</f>
        <v>1.3528321167780782E-2</v>
      </c>
      <c r="O13" s="182">
        <f t="shared" si="1"/>
        <v>6.2747235622480926E-2</v>
      </c>
      <c r="Q13" s="189">
        <f t="shared" si="2"/>
        <v>2.1800068241158321</v>
      </c>
      <c r="R13" s="190">
        <f t="shared" si="3"/>
        <v>2.3947881317596109</v>
      </c>
      <c r="S13" s="182">
        <f t="shared" si="4"/>
        <v>9.8523227206359712E-2</v>
      </c>
    </row>
    <row r="14" spans="1:19" ht="24" customHeight="1" thickBot="1" x14ac:dyDescent="0.3">
      <c r="A14" s="8"/>
      <c r="B14" t="s">
        <v>36</v>
      </c>
      <c r="E14" s="19">
        <v>258.11999999999995</v>
      </c>
      <c r="F14" s="140">
        <v>19.709999999999997</v>
      </c>
      <c r="G14" s="247">
        <f>E14/E11</f>
        <v>8.2122311339006692E-4</v>
      </c>
      <c r="H14" s="215">
        <f>F14/F11</f>
        <v>6.555520821162301E-5</v>
      </c>
      <c r="I14" s="186">
        <f t="shared" si="0"/>
        <v>-0.92364016736401666</v>
      </c>
      <c r="K14" s="19">
        <v>35.113</v>
      </c>
      <c r="L14" s="140">
        <v>16.696000000000002</v>
      </c>
      <c r="M14" s="247">
        <f>K14/K11</f>
        <v>3.1622736867587513E-4</v>
      </c>
      <c r="N14" s="215">
        <f>L14/L11</f>
        <v>1.446295590958016E-4</v>
      </c>
      <c r="O14" s="209">
        <f t="shared" si="1"/>
        <v>-0.52450659299974367</v>
      </c>
      <c r="Q14" s="189">
        <f t="shared" si="2"/>
        <v>1.3603362777002947</v>
      </c>
      <c r="R14" s="190">
        <f t="shared" si="3"/>
        <v>8.4708269913749383</v>
      </c>
      <c r="S14" s="182">
        <f t="shared" si="4"/>
        <v>5.2270095492088355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559486.35999999975</v>
      </c>
      <c r="F15" s="145">
        <v>538746.87999999989</v>
      </c>
      <c r="G15" s="243">
        <f>G7+G11</f>
        <v>1</v>
      </c>
      <c r="H15" s="244">
        <f>H7+H11</f>
        <v>1</v>
      </c>
      <c r="I15" s="164">
        <f t="shared" si="0"/>
        <v>-3.7068785734114901E-2</v>
      </c>
      <c r="J15" s="1"/>
      <c r="K15" s="17">
        <v>174136.87499999983</v>
      </c>
      <c r="L15" s="145">
        <v>178846.29399999999</v>
      </c>
      <c r="M15" s="243">
        <f>M7+M11</f>
        <v>0.99999999999999978</v>
      </c>
      <c r="N15" s="244">
        <f>N7+N11</f>
        <v>1</v>
      </c>
      <c r="O15" s="164">
        <f t="shared" si="1"/>
        <v>2.7044352323424743E-2</v>
      </c>
      <c r="Q15" s="191">
        <f t="shared" si="2"/>
        <v>3.1124418296810652</v>
      </c>
      <c r="R15" s="192">
        <f t="shared" si="3"/>
        <v>3.3196720136922191</v>
      </c>
      <c r="S15" s="57">
        <f t="shared" si="4"/>
        <v>6.6581223152494692E-2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540321.86999999976</v>
      </c>
      <c r="F16" s="181">
        <f t="shared" ref="F16:F17" si="5">F8+F12</f>
        <v>511151.81999999983</v>
      </c>
      <c r="G16" s="245">
        <f>E16/E15</f>
        <v>0.96574627842580474</v>
      </c>
      <c r="H16" s="246">
        <f>F16/F15</f>
        <v>0.94877917436849002</v>
      </c>
      <c r="I16" s="207">
        <f t="shared" si="0"/>
        <v>-5.3986432198274599E-2</v>
      </c>
      <c r="J16" s="3"/>
      <c r="K16" s="180">
        <f t="shared" ref="K16:L18" si="6">K8+K12</f>
        <v>171194.1929999998</v>
      </c>
      <c r="L16" s="181">
        <f t="shared" si="6"/>
        <v>174447.79100000003</v>
      </c>
      <c r="M16" s="250">
        <f>K16/K15</f>
        <v>0.98310132761943714</v>
      </c>
      <c r="N16" s="246">
        <f>L16/L15</f>
        <v>0.97540623905799262</v>
      </c>
      <c r="O16" s="207">
        <f t="shared" si="1"/>
        <v>1.900530586338425E-2</v>
      </c>
      <c r="P16" s="3"/>
      <c r="Q16" s="189">
        <f t="shared" si="2"/>
        <v>3.1683743062260254</v>
      </c>
      <c r="R16" s="190">
        <f t="shared" si="3"/>
        <v>3.4128371292896906</v>
      </c>
      <c r="S16" s="182">
        <f t="shared" si="4"/>
        <v>7.7157178867182014E-2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18899.7</v>
      </c>
      <c r="F17" s="140">
        <f t="shared" si="5"/>
        <v>27565.46</v>
      </c>
      <c r="G17" s="248">
        <f>E17/E15</f>
        <v>3.3780448195376934E-2</v>
      </c>
      <c r="H17" s="215">
        <f>F17/F15</f>
        <v>5.1165883317969292E-2</v>
      </c>
      <c r="I17" s="182">
        <f t="shared" si="0"/>
        <v>0.45851309809150398</v>
      </c>
      <c r="K17" s="19">
        <f t="shared" si="6"/>
        <v>2902.2419999999993</v>
      </c>
      <c r="L17" s="140">
        <f t="shared" si="6"/>
        <v>4363.9480000000003</v>
      </c>
      <c r="M17" s="247">
        <f>K17/K15</f>
        <v>1.6666441269260184E-2</v>
      </c>
      <c r="N17" s="215">
        <f>L17/L15</f>
        <v>2.4400550340730014E-2</v>
      </c>
      <c r="O17" s="182">
        <f t="shared" si="1"/>
        <v>0.50364718035229361</v>
      </c>
      <c r="Q17" s="189">
        <f t="shared" si="2"/>
        <v>1.5356021524151173</v>
      </c>
      <c r="R17" s="190">
        <f t="shared" si="3"/>
        <v>1.5831217763099183</v>
      </c>
      <c r="S17" s="182">
        <f t="shared" si="4"/>
        <v>3.0945270440045011E-2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264.78999999999996</v>
      </c>
      <c r="F18" s="142">
        <f>F10+F14</f>
        <v>29.599999999999998</v>
      </c>
      <c r="G18" s="249">
        <f>E18/E15</f>
        <v>4.7327337881838635E-4</v>
      </c>
      <c r="H18" s="221">
        <f>F18/F15</f>
        <v>5.4942313540637122E-5</v>
      </c>
      <c r="I18" s="208">
        <f t="shared" si="0"/>
        <v>-0.88821330110653729</v>
      </c>
      <c r="K18" s="21">
        <f t="shared" si="6"/>
        <v>40.44</v>
      </c>
      <c r="L18" s="142">
        <f t="shared" si="6"/>
        <v>34.555</v>
      </c>
      <c r="M18" s="249">
        <f>K18/K15</f>
        <v>2.3223111130253162E-4</v>
      </c>
      <c r="N18" s="221">
        <f>L18/L15</f>
        <v>1.932106012775417E-4</v>
      </c>
      <c r="O18" s="208">
        <f t="shared" si="1"/>
        <v>-0.14552423343224527</v>
      </c>
      <c r="Q18" s="193">
        <f t="shared" si="2"/>
        <v>1.5272480078552817</v>
      </c>
      <c r="R18" s="194">
        <f t="shared" si="3"/>
        <v>11.673986486486488</v>
      </c>
      <c r="S18" s="186">
        <f t="shared" si="4"/>
        <v>6.6438053455903976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F87" sqref="F87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151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4"/>
      <c r="D4" s="348" t="s">
        <v>104</v>
      </c>
      <c r="E4" s="344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4"/>
      <c r="P4" s="130" t="s">
        <v>0</v>
      </c>
    </row>
    <row r="5" spans="1:16" x14ac:dyDescent="0.25">
      <c r="A5" s="361"/>
      <c r="B5" s="351" t="s">
        <v>157</v>
      </c>
      <c r="C5" s="353"/>
      <c r="D5" s="351" t="str">
        <f>B5</f>
        <v>jan-set</v>
      </c>
      <c r="E5" s="353"/>
      <c r="F5" s="131" t="s">
        <v>138</v>
      </c>
      <c r="H5" s="354" t="str">
        <f>B5</f>
        <v>jan-set</v>
      </c>
      <c r="I5" s="353"/>
      <c r="J5" s="351" t="str">
        <f>B5</f>
        <v>jan-set</v>
      </c>
      <c r="K5" s="352"/>
      <c r="L5" s="131" t="str">
        <f>F5</f>
        <v>2022/2021</v>
      </c>
      <c r="N5" s="354" t="str">
        <f>B5</f>
        <v>jan-set</v>
      </c>
      <c r="O5" s="352"/>
      <c r="P5" s="131" t="str">
        <f>L5</f>
        <v>2022/2021</v>
      </c>
    </row>
    <row r="6" spans="1:16" ht="19.5" customHeight="1" thickBot="1" x14ac:dyDescent="0.3">
      <c r="A6" s="362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163</v>
      </c>
      <c r="B7" s="39">
        <v>81948.74000000002</v>
      </c>
      <c r="C7" s="147">
        <v>78380.240000000005</v>
      </c>
      <c r="D7" s="247">
        <f>B7/$B$33</f>
        <v>0.14647138135771534</v>
      </c>
      <c r="E7" s="246">
        <f>C7/$C$33</f>
        <v>0.14548620680643201</v>
      </c>
      <c r="F7" s="52">
        <f>(C7-B7)/B7</f>
        <v>-4.3545513939567758E-2</v>
      </c>
      <c r="H7" s="39">
        <v>25544.434000000012</v>
      </c>
      <c r="I7" s="147">
        <v>26935.480000000007</v>
      </c>
      <c r="J7" s="247">
        <f>H7/$H$33</f>
        <v>0.14669169869965801</v>
      </c>
      <c r="K7" s="246">
        <f>I7/$I$33</f>
        <v>0.15060686692227471</v>
      </c>
      <c r="L7" s="52">
        <f t="shared" ref="L7:L33" si="0">(I7-H7)/H7</f>
        <v>5.4455933531351454E-2</v>
      </c>
      <c r="N7" s="27">
        <f t="shared" ref="N7:N33" si="1">(H7/B7)*10</f>
        <v>3.1171234603485063</v>
      </c>
      <c r="O7" s="151">
        <f t="shared" ref="O7:O33" si="2">(I7/C7)*10</f>
        <v>3.4365141010030085</v>
      </c>
      <c r="P7" s="61">
        <f>(O7-N7)/N7</f>
        <v>0.10246326291445418</v>
      </c>
    </row>
    <row r="8" spans="1:16" ht="20.100000000000001" customHeight="1" x14ac:dyDescent="0.25">
      <c r="A8" s="8" t="s">
        <v>167</v>
      </c>
      <c r="B8" s="19">
        <v>51663.76</v>
      </c>
      <c r="C8" s="140">
        <v>51658.19</v>
      </c>
      <c r="D8" s="247">
        <f t="shared" ref="D8:D32" si="3">B8/$B$33</f>
        <v>9.2341411147181501E-2</v>
      </c>
      <c r="E8" s="215">
        <f t="shared" ref="E8:E32" si="4">C8/$C$33</f>
        <v>9.5885826754115028E-2</v>
      </c>
      <c r="F8" s="52">
        <f t="shared" ref="F8:F33" si="5">(C8-B8)/B8</f>
        <v>-1.0781251693643104E-4</v>
      </c>
      <c r="H8" s="19">
        <v>19324.027000000002</v>
      </c>
      <c r="I8" s="140">
        <v>20883.888999999999</v>
      </c>
      <c r="J8" s="247">
        <f t="shared" ref="J8:J32" si="6">H8/$H$33</f>
        <v>0.11097033296365287</v>
      </c>
      <c r="K8" s="215">
        <f t="shared" ref="K8:K32" si="7">I8/$I$33</f>
        <v>0.11677004053547795</v>
      </c>
      <c r="L8" s="52">
        <f t="shared" si="0"/>
        <v>8.0721373448712178E-2</v>
      </c>
      <c r="N8" s="27">
        <f t="shared" si="1"/>
        <v>3.7403446826169833</v>
      </c>
      <c r="O8" s="152">
        <f t="shared" si="2"/>
        <v>4.0427062969105183</v>
      </c>
      <c r="P8" s="52">
        <f t="shared" ref="P8:P71" si="8">(O8-N8)/N8</f>
        <v>8.0837901303251983E-2</v>
      </c>
    </row>
    <row r="9" spans="1:16" ht="20.100000000000001" customHeight="1" x14ac:dyDescent="0.25">
      <c r="A9" s="8" t="s">
        <v>166</v>
      </c>
      <c r="B9" s="19">
        <v>59680.799999999967</v>
      </c>
      <c r="C9" s="140">
        <v>47943.45</v>
      </c>
      <c r="D9" s="247">
        <f t="shared" si="3"/>
        <v>0.10667069703004015</v>
      </c>
      <c r="E9" s="215">
        <f t="shared" si="4"/>
        <v>8.8990677774319543E-2</v>
      </c>
      <c r="F9" s="52">
        <f t="shared" si="5"/>
        <v>-0.19666877789841919</v>
      </c>
      <c r="H9" s="19">
        <v>22989.037000000004</v>
      </c>
      <c r="I9" s="140">
        <v>20382.089999999997</v>
      </c>
      <c r="J9" s="247">
        <f t="shared" si="6"/>
        <v>0.13201705267767094</v>
      </c>
      <c r="K9" s="215">
        <f t="shared" si="7"/>
        <v>0.11396428488476258</v>
      </c>
      <c r="L9" s="52">
        <f t="shared" si="0"/>
        <v>-0.11339957389254743</v>
      </c>
      <c r="N9" s="27">
        <f t="shared" si="1"/>
        <v>3.8519988002841816</v>
      </c>
      <c r="O9" s="152">
        <f t="shared" si="2"/>
        <v>4.2512772860526304</v>
      </c>
      <c r="P9" s="52">
        <f t="shared" si="8"/>
        <v>0.10365488320998231</v>
      </c>
    </row>
    <row r="10" spans="1:16" ht="20.100000000000001" customHeight="1" x14ac:dyDescent="0.25">
      <c r="A10" s="8" t="s">
        <v>168</v>
      </c>
      <c r="B10" s="19">
        <v>79275.929999999993</v>
      </c>
      <c r="C10" s="140">
        <v>63781.3</v>
      </c>
      <c r="D10" s="247">
        <f t="shared" si="3"/>
        <v>0.14169412458956104</v>
      </c>
      <c r="E10" s="215">
        <f t="shared" si="4"/>
        <v>0.1183882494131567</v>
      </c>
      <c r="F10" s="52">
        <f t="shared" si="5"/>
        <v>-0.19545188558494353</v>
      </c>
      <c r="H10" s="19">
        <v>18867.003000000004</v>
      </c>
      <c r="I10" s="140">
        <v>15867.233</v>
      </c>
      <c r="J10" s="247">
        <f t="shared" si="6"/>
        <v>0.10834582279026198</v>
      </c>
      <c r="K10" s="215">
        <f t="shared" si="7"/>
        <v>8.8719942947210334E-2</v>
      </c>
      <c r="L10" s="52">
        <f t="shared" si="0"/>
        <v>-0.15899557550290333</v>
      </c>
      <c r="N10" s="27">
        <f t="shared" si="1"/>
        <v>2.3799156944611064</v>
      </c>
      <c r="O10" s="152">
        <f t="shared" si="2"/>
        <v>2.4877562859333375</v>
      </c>
      <c r="P10" s="52">
        <f t="shared" si="8"/>
        <v>4.5312777979158586E-2</v>
      </c>
    </row>
    <row r="11" spans="1:16" ht="20.100000000000001" customHeight="1" x14ac:dyDescent="0.25">
      <c r="A11" s="8" t="s">
        <v>165</v>
      </c>
      <c r="B11" s="19">
        <v>32232.67</v>
      </c>
      <c r="C11" s="140">
        <v>35704.060000000005</v>
      </c>
      <c r="D11" s="247">
        <f t="shared" si="3"/>
        <v>5.7611181084021419E-2</v>
      </c>
      <c r="E11" s="215">
        <f t="shared" si="4"/>
        <v>6.6272420918706762E-2</v>
      </c>
      <c r="F11" s="52">
        <f t="shared" si="5"/>
        <v>0.10769787299655929</v>
      </c>
      <c r="H11" s="19">
        <v>10595.823</v>
      </c>
      <c r="I11" s="140">
        <v>12408.074000000004</v>
      </c>
      <c r="J11" s="247">
        <f t="shared" si="6"/>
        <v>6.0847669397995102E-2</v>
      </c>
      <c r="K11" s="215">
        <f t="shared" si="7"/>
        <v>6.9378423910757742E-2</v>
      </c>
      <c r="L11" s="52">
        <f t="shared" si="0"/>
        <v>0.17103447273515268</v>
      </c>
      <c r="N11" s="27">
        <f t="shared" si="1"/>
        <v>3.2872929856570994</v>
      </c>
      <c r="O11" s="152">
        <f t="shared" si="2"/>
        <v>3.4752557552278374</v>
      </c>
      <c r="P11" s="52">
        <f t="shared" si="8"/>
        <v>5.7178587485461375E-2</v>
      </c>
    </row>
    <row r="12" spans="1:16" ht="20.100000000000001" customHeight="1" x14ac:dyDescent="0.25">
      <c r="A12" s="8" t="s">
        <v>164</v>
      </c>
      <c r="B12" s="19">
        <v>46410.469999999987</v>
      </c>
      <c r="C12" s="140">
        <v>52463.44</v>
      </c>
      <c r="D12" s="247">
        <f t="shared" si="3"/>
        <v>8.2951923975411998E-2</v>
      </c>
      <c r="E12" s="215">
        <f t="shared" si="4"/>
        <v>9.7380498983121719E-2</v>
      </c>
      <c r="F12" s="52">
        <f t="shared" si="5"/>
        <v>0.13042251026546417</v>
      </c>
      <c r="H12" s="19">
        <v>10301.172</v>
      </c>
      <c r="I12" s="140">
        <v>11120.254999999999</v>
      </c>
      <c r="J12" s="247">
        <f t="shared" si="6"/>
        <v>5.9155603889181993E-2</v>
      </c>
      <c r="K12" s="215">
        <f t="shared" si="7"/>
        <v>6.2177721166534229E-2</v>
      </c>
      <c r="L12" s="52">
        <f t="shared" si="0"/>
        <v>7.9513573795292294E-2</v>
      </c>
      <c r="N12" s="27">
        <f t="shared" si="1"/>
        <v>2.2195793319912518</v>
      </c>
      <c r="O12" s="152">
        <f t="shared" si="2"/>
        <v>2.1196198724292574</v>
      </c>
      <c r="P12" s="52">
        <f t="shared" si="8"/>
        <v>-4.5035317333000084E-2</v>
      </c>
    </row>
    <row r="13" spans="1:16" ht="20.100000000000001" customHeight="1" x14ac:dyDescent="0.25">
      <c r="A13" s="8" t="s">
        <v>172</v>
      </c>
      <c r="B13" s="19">
        <v>27651.280000000002</v>
      </c>
      <c r="C13" s="140">
        <v>22528.7</v>
      </c>
      <c r="D13" s="247">
        <f t="shared" si="3"/>
        <v>4.9422616844492874E-2</v>
      </c>
      <c r="E13" s="215">
        <f t="shared" si="4"/>
        <v>4.1816854698072684E-2</v>
      </c>
      <c r="F13" s="52">
        <f t="shared" si="5"/>
        <v>-0.18525652338698248</v>
      </c>
      <c r="H13" s="19">
        <v>10952.742</v>
      </c>
      <c r="I13" s="140">
        <v>9866.7179999999989</v>
      </c>
      <c r="J13" s="247">
        <f t="shared" si="6"/>
        <v>6.2897315689166913E-2</v>
      </c>
      <c r="K13" s="215">
        <f t="shared" si="7"/>
        <v>5.5168702573171587E-2</v>
      </c>
      <c r="L13" s="52">
        <f t="shared" si="0"/>
        <v>-9.9155444362699421E-2</v>
      </c>
      <c r="N13" s="27">
        <f t="shared" si="1"/>
        <v>3.9610253123906016</v>
      </c>
      <c r="O13" s="152">
        <f t="shared" si="2"/>
        <v>4.3796215494014294</v>
      </c>
      <c r="P13" s="52">
        <f t="shared" si="8"/>
        <v>0.10567875840162001</v>
      </c>
    </row>
    <row r="14" spans="1:16" ht="20.100000000000001" customHeight="1" x14ac:dyDescent="0.25">
      <c r="A14" s="8" t="s">
        <v>173</v>
      </c>
      <c r="B14" s="19">
        <v>30976.45</v>
      </c>
      <c r="C14" s="140">
        <v>30791.059999999994</v>
      </c>
      <c r="D14" s="247">
        <f t="shared" si="3"/>
        <v>5.5365871654136485E-2</v>
      </c>
      <c r="E14" s="215">
        <f t="shared" si="4"/>
        <v>5.7153110566505731E-2</v>
      </c>
      <c r="F14" s="52">
        <f t="shared" si="5"/>
        <v>-5.984869150596879E-3</v>
      </c>
      <c r="H14" s="19">
        <v>7397.8429999999998</v>
      </c>
      <c r="I14" s="140">
        <v>7272.9420000000009</v>
      </c>
      <c r="J14" s="247">
        <f t="shared" si="6"/>
        <v>4.2482920403848975E-2</v>
      </c>
      <c r="K14" s="215">
        <f t="shared" si="7"/>
        <v>4.0665880390006869E-2</v>
      </c>
      <c r="L14" s="52">
        <f t="shared" si="0"/>
        <v>-1.688343480660497E-2</v>
      </c>
      <c r="N14" s="27">
        <f t="shared" si="1"/>
        <v>2.3882152409330311</v>
      </c>
      <c r="O14" s="152">
        <f t="shared" si="2"/>
        <v>2.3620304075273806</v>
      </c>
      <c r="P14" s="52">
        <f t="shared" si="8"/>
        <v>-1.0964184867784594E-2</v>
      </c>
    </row>
    <row r="15" spans="1:16" ht="20.100000000000001" customHeight="1" x14ac:dyDescent="0.25">
      <c r="A15" s="8" t="s">
        <v>175</v>
      </c>
      <c r="B15" s="19">
        <v>12718.800000000001</v>
      </c>
      <c r="C15" s="140">
        <v>15780.610000000002</v>
      </c>
      <c r="D15" s="247">
        <f t="shared" si="3"/>
        <v>2.2732993883890218E-2</v>
      </c>
      <c r="E15" s="215">
        <f t="shared" si="4"/>
        <v>2.9291325083868704E-2</v>
      </c>
      <c r="F15" s="52">
        <f t="shared" si="5"/>
        <v>0.24073104380916446</v>
      </c>
      <c r="H15" s="19">
        <v>3699.1949999999983</v>
      </c>
      <c r="I15" s="140">
        <v>4870.8470000000007</v>
      </c>
      <c r="J15" s="247">
        <f t="shared" si="6"/>
        <v>2.1243030805508583E-2</v>
      </c>
      <c r="K15" s="215">
        <f t="shared" si="7"/>
        <v>2.7234822098130825E-2</v>
      </c>
      <c r="L15" s="52">
        <f t="shared" si="0"/>
        <v>0.31673161322936555</v>
      </c>
      <c r="N15" s="27">
        <f t="shared" si="1"/>
        <v>2.9084465515614664</v>
      </c>
      <c r="O15" s="152">
        <f t="shared" si="2"/>
        <v>3.0866024824135438</v>
      </c>
      <c r="P15" s="52">
        <f t="shared" si="8"/>
        <v>6.1254669010998457E-2</v>
      </c>
    </row>
    <row r="16" spans="1:16" ht="20.100000000000001" customHeight="1" x14ac:dyDescent="0.25">
      <c r="A16" s="8" t="s">
        <v>171</v>
      </c>
      <c r="B16" s="19">
        <v>7863</v>
      </c>
      <c r="C16" s="140">
        <v>10426.290000000005</v>
      </c>
      <c r="D16" s="247">
        <f t="shared" si="3"/>
        <v>1.4053961923218289E-2</v>
      </c>
      <c r="E16" s="215">
        <f t="shared" si="4"/>
        <v>1.9352854535324648E-2</v>
      </c>
      <c r="F16" s="52">
        <f t="shared" si="5"/>
        <v>0.32599389545974877</v>
      </c>
      <c r="H16" s="19">
        <v>2944.4550000000004</v>
      </c>
      <c r="I16" s="140">
        <v>4591.9649999999992</v>
      </c>
      <c r="J16" s="247">
        <f t="shared" si="6"/>
        <v>1.690885402646625E-2</v>
      </c>
      <c r="K16" s="215">
        <f t="shared" si="7"/>
        <v>2.5675483105062277E-2</v>
      </c>
      <c r="L16" s="52">
        <f t="shared" si="0"/>
        <v>0.55952969225204618</v>
      </c>
      <c r="N16" s="27">
        <f t="shared" si="1"/>
        <v>3.7446966806562387</v>
      </c>
      <c r="O16" s="152">
        <f t="shared" si="2"/>
        <v>4.4042176076053874</v>
      </c>
      <c r="P16" s="52">
        <f t="shared" si="8"/>
        <v>0.17612132121568014</v>
      </c>
    </row>
    <row r="17" spans="1:16" ht="20.100000000000001" customHeight="1" x14ac:dyDescent="0.25">
      <c r="A17" s="8" t="s">
        <v>169</v>
      </c>
      <c r="B17" s="19">
        <v>9168.369999999999</v>
      </c>
      <c r="C17" s="140">
        <v>12694.21</v>
      </c>
      <c r="D17" s="247">
        <f t="shared" si="3"/>
        <v>1.638711978608379E-2</v>
      </c>
      <c r="E17" s="215">
        <f t="shared" si="4"/>
        <v>2.3562475201712535E-2</v>
      </c>
      <c r="F17" s="52">
        <f t="shared" si="5"/>
        <v>0.38456563162263308</v>
      </c>
      <c r="H17" s="19">
        <v>3261.2690000000002</v>
      </c>
      <c r="I17" s="140">
        <v>4559.2209999999986</v>
      </c>
      <c r="J17" s="247">
        <f t="shared" si="6"/>
        <v>1.8728192980378221E-2</v>
      </c>
      <c r="K17" s="215">
        <f t="shared" si="7"/>
        <v>2.5492398517354797E-2</v>
      </c>
      <c r="L17" s="52">
        <f t="shared" si="0"/>
        <v>0.3979898622284756</v>
      </c>
      <c r="N17" s="27">
        <f t="shared" si="1"/>
        <v>3.5570870285557854</v>
      </c>
      <c r="O17" s="152">
        <f t="shared" si="2"/>
        <v>3.5915752142118329</v>
      </c>
      <c r="P17" s="52">
        <f t="shared" si="8"/>
        <v>9.6956260499620282E-3</v>
      </c>
    </row>
    <row r="18" spans="1:16" ht="20.100000000000001" customHeight="1" x14ac:dyDescent="0.25">
      <c r="A18" s="8" t="s">
        <v>174</v>
      </c>
      <c r="B18" s="19">
        <v>12852.36</v>
      </c>
      <c r="C18" s="140">
        <v>9390.0899999999983</v>
      </c>
      <c r="D18" s="247">
        <f t="shared" si="3"/>
        <v>2.2971712840327334E-2</v>
      </c>
      <c r="E18" s="215">
        <f t="shared" si="4"/>
        <v>1.7429502329554092E-2</v>
      </c>
      <c r="F18" s="52">
        <f t="shared" si="5"/>
        <v>-0.26938787895763905</v>
      </c>
      <c r="H18" s="19">
        <v>3791.3249999999985</v>
      </c>
      <c r="I18" s="140">
        <v>3222.7909999999993</v>
      </c>
      <c r="J18" s="247">
        <f t="shared" si="6"/>
        <v>2.1772097380293506E-2</v>
      </c>
      <c r="K18" s="215">
        <f t="shared" si="7"/>
        <v>1.8019892545271306E-2</v>
      </c>
      <c r="L18" s="52">
        <f t="shared" si="0"/>
        <v>-0.14995654553487223</v>
      </c>
      <c r="N18" s="27">
        <f t="shared" si="1"/>
        <v>2.9499056982530818</v>
      </c>
      <c r="O18" s="152">
        <f t="shared" si="2"/>
        <v>3.4321193939568202</v>
      </c>
      <c r="P18" s="52">
        <f t="shared" si="8"/>
        <v>0.16346749524545912</v>
      </c>
    </row>
    <row r="19" spans="1:16" ht="20.100000000000001" customHeight="1" x14ac:dyDescent="0.25">
      <c r="A19" s="8" t="s">
        <v>170</v>
      </c>
      <c r="B19" s="19">
        <v>10824.710000000001</v>
      </c>
      <c r="C19" s="140">
        <v>9646.600000000004</v>
      </c>
      <c r="D19" s="247">
        <f t="shared" si="3"/>
        <v>1.9347585167223739E-2</v>
      </c>
      <c r="E19" s="215">
        <f t="shared" si="4"/>
        <v>1.7905625736523993E-2</v>
      </c>
      <c r="F19" s="52">
        <f t="shared" si="5"/>
        <v>-0.1088352482422159</v>
      </c>
      <c r="H19" s="19">
        <v>3442.1709999999998</v>
      </c>
      <c r="I19" s="140">
        <v>3134.982</v>
      </c>
      <c r="J19" s="247">
        <f t="shared" si="6"/>
        <v>1.9767042448648509E-2</v>
      </c>
      <c r="K19" s="215">
        <f t="shared" si="7"/>
        <v>1.7528917876263074E-2</v>
      </c>
      <c r="L19" s="52">
        <f t="shared" si="0"/>
        <v>-8.924280635680211E-2</v>
      </c>
      <c r="N19" s="27">
        <f t="shared" si="1"/>
        <v>3.1799198315705453</v>
      </c>
      <c r="O19" s="152">
        <f t="shared" si="2"/>
        <v>3.2498310285489174</v>
      </c>
      <c r="P19" s="52">
        <f t="shared" si="8"/>
        <v>2.1985207389282939E-2</v>
      </c>
    </row>
    <row r="20" spans="1:16" ht="20.100000000000001" customHeight="1" x14ac:dyDescent="0.25">
      <c r="A20" s="8" t="s">
        <v>180</v>
      </c>
      <c r="B20" s="19">
        <v>5716.63</v>
      </c>
      <c r="C20" s="140">
        <v>9146.06</v>
      </c>
      <c r="D20" s="247">
        <f t="shared" si="3"/>
        <v>1.0217639622170593E-2</v>
      </c>
      <c r="E20" s="215">
        <f t="shared" si="4"/>
        <v>1.6976543789914846E-2</v>
      </c>
      <c r="F20" s="52">
        <f t="shared" si="5"/>
        <v>0.59990413932684106</v>
      </c>
      <c r="H20" s="19">
        <v>1730.4570000000003</v>
      </c>
      <c r="I20" s="140">
        <v>2697.3310000000006</v>
      </c>
      <c r="J20" s="247">
        <f t="shared" si="6"/>
        <v>9.9373380853423499E-3</v>
      </c>
      <c r="K20" s="215">
        <f t="shared" si="7"/>
        <v>1.5081838933715907E-2</v>
      </c>
      <c r="L20" s="52">
        <f t="shared" si="0"/>
        <v>0.55873910764613055</v>
      </c>
      <c r="N20" s="27">
        <f t="shared" si="1"/>
        <v>3.0270578994967319</v>
      </c>
      <c r="O20" s="152">
        <f t="shared" si="2"/>
        <v>2.9491726492063259</v>
      </c>
      <c r="P20" s="52">
        <f t="shared" si="8"/>
        <v>-2.5729686341101989E-2</v>
      </c>
    </row>
    <row r="21" spans="1:16" ht="20.100000000000001" customHeight="1" x14ac:dyDescent="0.25">
      <c r="A21" s="8" t="s">
        <v>178</v>
      </c>
      <c r="B21" s="19">
        <v>6979.84</v>
      </c>
      <c r="C21" s="140">
        <v>6664.9400000000014</v>
      </c>
      <c r="D21" s="247">
        <f t="shared" si="3"/>
        <v>1.2475442654223063E-2</v>
      </c>
      <c r="E21" s="215">
        <f t="shared" si="4"/>
        <v>1.2371189973295069E-2</v>
      </c>
      <c r="F21" s="52">
        <f t="shared" si="5"/>
        <v>-4.511564735008234E-2</v>
      </c>
      <c r="H21" s="19">
        <v>2606.7939999999999</v>
      </c>
      <c r="I21" s="140">
        <v>2621.317</v>
      </c>
      <c r="J21" s="247">
        <f t="shared" si="6"/>
        <v>1.4969798901008184E-2</v>
      </c>
      <c r="K21" s="215">
        <f t="shared" si="7"/>
        <v>1.4656814750659585E-2</v>
      </c>
      <c r="L21" s="52">
        <f t="shared" si="0"/>
        <v>5.5712112272776979E-3</v>
      </c>
      <c r="N21" s="27">
        <f t="shared" si="1"/>
        <v>3.7347475013753897</v>
      </c>
      <c r="O21" s="152">
        <f t="shared" si="2"/>
        <v>3.9329941454836792</v>
      </c>
      <c r="P21" s="52">
        <f t="shared" si="8"/>
        <v>5.3081672599093119E-2</v>
      </c>
    </row>
    <row r="22" spans="1:16" ht="20.100000000000001" customHeight="1" x14ac:dyDescent="0.25">
      <c r="A22" s="8" t="s">
        <v>177</v>
      </c>
      <c r="B22" s="19">
        <v>7283.7300000000014</v>
      </c>
      <c r="C22" s="140">
        <v>6570.0800000000008</v>
      </c>
      <c r="D22" s="247">
        <f t="shared" si="3"/>
        <v>1.3018601561618055E-2</v>
      </c>
      <c r="E22" s="215">
        <f t="shared" si="4"/>
        <v>1.2195114707671255E-2</v>
      </c>
      <c r="F22" s="52">
        <f t="shared" si="5"/>
        <v>-9.7978645556603614E-2</v>
      </c>
      <c r="H22" s="19">
        <v>2633.9459999999999</v>
      </c>
      <c r="I22" s="140">
        <v>2539.9589999999994</v>
      </c>
      <c r="J22" s="247">
        <f t="shared" si="6"/>
        <v>1.5125722222820407E-2</v>
      </c>
      <c r="K22" s="215">
        <f t="shared" si="7"/>
        <v>1.4201910160911695E-2</v>
      </c>
      <c r="L22" s="52">
        <f t="shared" si="0"/>
        <v>-3.5682963887642548E-2</v>
      </c>
      <c r="N22" s="27">
        <f t="shared" si="1"/>
        <v>3.6162048840360632</v>
      </c>
      <c r="O22" s="152">
        <f t="shared" si="2"/>
        <v>3.8659483598373217</v>
      </c>
      <c r="P22" s="52">
        <f t="shared" si="8"/>
        <v>6.9062313616068835E-2</v>
      </c>
    </row>
    <row r="23" spans="1:16" ht="20.100000000000001" customHeight="1" x14ac:dyDescent="0.25">
      <c r="A23" s="8" t="s">
        <v>185</v>
      </c>
      <c r="B23" s="19">
        <v>6859.0700000000006</v>
      </c>
      <c r="C23" s="140">
        <v>9222.66</v>
      </c>
      <c r="D23" s="247">
        <f t="shared" si="3"/>
        <v>1.2259583951251289E-2</v>
      </c>
      <c r="E23" s="215">
        <f t="shared" si="4"/>
        <v>1.7118725587793659E-2</v>
      </c>
      <c r="F23" s="52">
        <f t="shared" si="5"/>
        <v>0.3445933632402059</v>
      </c>
      <c r="H23" s="19">
        <v>1635.2720000000004</v>
      </c>
      <c r="I23" s="140">
        <v>2051.7470000000003</v>
      </c>
      <c r="J23" s="247">
        <f t="shared" si="6"/>
        <v>9.390727839809921E-3</v>
      </c>
      <c r="K23" s="215">
        <f t="shared" si="7"/>
        <v>1.1472124773242441E-2</v>
      </c>
      <c r="L23" s="52">
        <f t="shared" si="0"/>
        <v>0.25468240145981819</v>
      </c>
      <c r="N23" s="27">
        <f t="shared" si="1"/>
        <v>2.3841016347697286</v>
      </c>
      <c r="O23" s="152">
        <f t="shared" si="2"/>
        <v>2.2246802983087313</v>
      </c>
      <c r="P23" s="52">
        <f t="shared" si="8"/>
        <v>-6.686851522435E-2</v>
      </c>
    </row>
    <row r="24" spans="1:16" ht="20.100000000000001" customHeight="1" x14ac:dyDescent="0.25">
      <c r="A24" s="8" t="s">
        <v>182</v>
      </c>
      <c r="B24" s="19">
        <v>6103.66</v>
      </c>
      <c r="C24" s="140">
        <v>5476.4999999999991</v>
      </c>
      <c r="D24" s="247">
        <f t="shared" si="3"/>
        <v>1.0909399113858647E-2</v>
      </c>
      <c r="E24" s="215">
        <f t="shared" si="4"/>
        <v>1.0165256084638483E-2</v>
      </c>
      <c r="F24" s="52">
        <f t="shared" ref="F24:F25" si="9">(C24-B24)/B24</f>
        <v>-0.10275146387577302</v>
      </c>
      <c r="H24" s="19">
        <v>1830.9000000000003</v>
      </c>
      <c r="I24" s="140">
        <v>1942.614</v>
      </c>
      <c r="J24" s="247">
        <f t="shared" si="6"/>
        <v>1.0514142969431374E-2</v>
      </c>
      <c r="K24" s="215">
        <f t="shared" si="7"/>
        <v>1.0861919229928246E-2</v>
      </c>
      <c r="L24" s="52">
        <f t="shared" si="0"/>
        <v>6.1015893822709978E-2</v>
      </c>
      <c r="N24" s="27">
        <f t="shared" si="1"/>
        <v>2.9996756044733819</v>
      </c>
      <c r="O24" s="152">
        <f t="shared" si="2"/>
        <v>3.5471815940838129</v>
      </c>
      <c r="P24" s="52">
        <f t="shared" ref="P24:P27" si="10">(O24-N24)/N24</f>
        <v>0.18252173294803667</v>
      </c>
    </row>
    <row r="25" spans="1:16" ht="20.100000000000001" customHeight="1" x14ac:dyDescent="0.25">
      <c r="A25" s="8" t="s">
        <v>179</v>
      </c>
      <c r="B25" s="19">
        <v>251.97000000000003</v>
      </c>
      <c r="C25" s="140">
        <v>976.36</v>
      </c>
      <c r="D25" s="247">
        <f t="shared" si="3"/>
        <v>4.50359504742886E-4</v>
      </c>
      <c r="E25" s="215">
        <f t="shared" si="4"/>
        <v>1.8122796367748802E-3</v>
      </c>
      <c r="F25" s="52">
        <f t="shared" si="9"/>
        <v>2.8749057427471523</v>
      </c>
      <c r="H25" s="19">
        <v>449.01600000000002</v>
      </c>
      <c r="I25" s="140">
        <v>1798.6849999999997</v>
      </c>
      <c r="J25" s="247">
        <f t="shared" si="6"/>
        <v>2.5785233598570089E-3</v>
      </c>
      <c r="K25" s="215">
        <f t="shared" si="7"/>
        <v>1.0057155559510785E-2</v>
      </c>
      <c r="L25" s="52">
        <f t="shared" si="0"/>
        <v>3.0058372084736393</v>
      </c>
      <c r="N25" s="27">
        <f t="shared" si="1"/>
        <v>17.820216692463386</v>
      </c>
      <c r="O25" s="152">
        <f t="shared" si="2"/>
        <v>18.422354459420703</v>
      </c>
      <c r="P25" s="52">
        <f t="shared" si="10"/>
        <v>3.3789587261976187E-2</v>
      </c>
    </row>
    <row r="26" spans="1:16" ht="20.100000000000001" customHeight="1" x14ac:dyDescent="0.25">
      <c r="A26" s="8" t="s">
        <v>188</v>
      </c>
      <c r="B26" s="19">
        <v>6244.6399999999994</v>
      </c>
      <c r="C26" s="140">
        <v>5561.0599999999995</v>
      </c>
      <c r="D26" s="247">
        <f t="shared" si="3"/>
        <v>1.1161380234542268E-2</v>
      </c>
      <c r="E26" s="215">
        <f t="shared" si="4"/>
        <v>1.0322212910077547E-2</v>
      </c>
      <c r="F26" s="52">
        <f t="shared" si="5"/>
        <v>-0.10946667862358758</v>
      </c>
      <c r="H26" s="19">
        <v>1934.194</v>
      </c>
      <c r="I26" s="140">
        <v>1712.4049999999995</v>
      </c>
      <c r="J26" s="247">
        <f t="shared" si="6"/>
        <v>1.1107320032015044E-2</v>
      </c>
      <c r="K26" s="215">
        <f t="shared" si="7"/>
        <v>9.5747301311147111E-3</v>
      </c>
      <c r="L26" s="52">
        <f t="shared" si="0"/>
        <v>-0.11466740151194785</v>
      </c>
      <c r="N26" s="27">
        <f t="shared" si="1"/>
        <v>3.0973667016833639</v>
      </c>
      <c r="O26" s="152">
        <f t="shared" si="2"/>
        <v>3.0792780513067646</v>
      </c>
      <c r="P26" s="52">
        <f t="shared" si="10"/>
        <v>-5.8400093107375652E-3</v>
      </c>
    </row>
    <row r="27" spans="1:16" ht="20.100000000000001" customHeight="1" x14ac:dyDescent="0.25">
      <c r="A27" s="8" t="s">
        <v>184</v>
      </c>
      <c r="B27" s="19">
        <v>7606.6000000000013</v>
      </c>
      <c r="C27" s="140">
        <v>3558.86</v>
      </c>
      <c r="D27" s="247">
        <f t="shared" si="3"/>
        <v>1.3595684441708287E-2</v>
      </c>
      <c r="E27" s="215">
        <f t="shared" si="4"/>
        <v>6.6058108772713451E-3</v>
      </c>
      <c r="F27" s="52">
        <f t="shared" si="5"/>
        <v>-0.53213525096626624</v>
      </c>
      <c r="H27" s="19">
        <v>3361.4760000000001</v>
      </c>
      <c r="I27" s="140">
        <v>1671.374</v>
      </c>
      <c r="J27" s="247">
        <f t="shared" si="6"/>
        <v>1.9303642608723737E-2</v>
      </c>
      <c r="K27" s="215">
        <f t="shared" si="7"/>
        <v>9.3453096657401275E-3</v>
      </c>
      <c r="L27" s="52">
        <f t="shared" si="0"/>
        <v>-0.50278568105201404</v>
      </c>
      <c r="N27" s="27">
        <f t="shared" si="1"/>
        <v>4.4191570478268867</v>
      </c>
      <c r="O27" s="152">
        <f t="shared" si="2"/>
        <v>4.6963746817801209</v>
      </c>
      <c r="P27" s="52">
        <f t="shared" si="10"/>
        <v>6.2730885314328327E-2</v>
      </c>
    </row>
    <row r="28" spans="1:16" ht="20.100000000000001" customHeight="1" x14ac:dyDescent="0.25">
      <c r="A28" s="8" t="s">
        <v>176</v>
      </c>
      <c r="B28" s="19">
        <v>3798.3999999999996</v>
      </c>
      <c r="C28" s="140">
        <v>3886.2899999999991</v>
      </c>
      <c r="D28" s="247">
        <f t="shared" si="3"/>
        <v>6.7890841878611658E-3</v>
      </c>
      <c r="E28" s="215">
        <f t="shared" si="4"/>
        <v>7.2135730976298166E-3</v>
      </c>
      <c r="F28" s="52">
        <f t="shared" si="5"/>
        <v>2.313868997472605E-2</v>
      </c>
      <c r="H28" s="19">
        <v>1578.9110000000001</v>
      </c>
      <c r="I28" s="140">
        <v>1583.8100000000002</v>
      </c>
      <c r="J28" s="247">
        <f t="shared" si="6"/>
        <v>9.0670686493024514E-3</v>
      </c>
      <c r="K28" s="215">
        <f t="shared" si="7"/>
        <v>8.8557048881314857E-3</v>
      </c>
      <c r="L28" s="52">
        <f t="shared" si="0"/>
        <v>3.1027714671695329E-3</v>
      </c>
      <c r="N28" s="27">
        <f t="shared" si="1"/>
        <v>4.1567791701769172</v>
      </c>
      <c r="O28" s="152">
        <f t="shared" si="2"/>
        <v>4.0753778024800011</v>
      </c>
      <c r="P28" s="52">
        <f t="shared" si="8"/>
        <v>-1.9582798210916637E-2</v>
      </c>
    </row>
    <row r="29" spans="1:16" ht="20.100000000000001" customHeight="1" x14ac:dyDescent="0.25">
      <c r="A29" s="8" t="s">
        <v>186</v>
      </c>
      <c r="B29" s="19">
        <v>3394.4700000000003</v>
      </c>
      <c r="C29" s="140">
        <v>6929.3100000000013</v>
      </c>
      <c r="D29" s="247">
        <f t="shared" si="3"/>
        <v>6.0671184191157055E-3</v>
      </c>
      <c r="E29" s="215">
        <f t="shared" si="4"/>
        <v>1.286190279190109E-2</v>
      </c>
      <c r="F29" s="52">
        <f>(C29-B29)/B29</f>
        <v>1.0413525528285714</v>
      </c>
      <c r="H29" s="19">
        <v>843.73100000000022</v>
      </c>
      <c r="I29" s="140">
        <v>1494.5360000000005</v>
      </c>
      <c r="J29" s="247">
        <f t="shared" si="6"/>
        <v>4.8452173039168185E-3</v>
      </c>
      <c r="K29" s="215">
        <f t="shared" si="7"/>
        <v>8.3565388276930185E-3</v>
      </c>
      <c r="L29" s="52">
        <f t="shared" si="0"/>
        <v>0.7713418139193654</v>
      </c>
      <c r="N29" s="27">
        <f t="shared" si="1"/>
        <v>2.4856045273636242</v>
      </c>
      <c r="O29" s="152">
        <f t="shared" si="2"/>
        <v>2.156832354159361</v>
      </c>
      <c r="P29" s="52">
        <f>(O29-N29)/N29</f>
        <v>-0.13227050787237582</v>
      </c>
    </row>
    <row r="30" spans="1:16" ht="20.100000000000001" customHeight="1" x14ac:dyDescent="0.25">
      <c r="A30" s="8" t="s">
        <v>205</v>
      </c>
      <c r="B30" s="19">
        <v>3930.17</v>
      </c>
      <c r="C30" s="140">
        <v>5331.3899999999994</v>
      </c>
      <c r="D30" s="247">
        <f t="shared" si="3"/>
        <v>7.0246037812253369E-3</v>
      </c>
      <c r="E30" s="215">
        <f t="shared" si="4"/>
        <v>9.8959088171424753E-3</v>
      </c>
      <c r="F30" s="52">
        <f t="shared" si="5"/>
        <v>0.3565291068834171</v>
      </c>
      <c r="H30" s="19">
        <v>1020.213</v>
      </c>
      <c r="I30" s="140">
        <v>1406.2020000000002</v>
      </c>
      <c r="J30" s="247">
        <f t="shared" si="6"/>
        <v>5.8586844400417759E-3</v>
      </c>
      <c r="K30" s="215">
        <f t="shared" si="7"/>
        <v>7.8626286771142188E-3</v>
      </c>
      <c r="L30" s="52">
        <f t="shared" si="0"/>
        <v>0.37834158161089915</v>
      </c>
      <c r="N30" s="27">
        <f t="shared" si="1"/>
        <v>2.5958495434039746</v>
      </c>
      <c r="O30" s="152">
        <f t="shared" si="2"/>
        <v>2.6375898217913156</v>
      </c>
      <c r="P30" s="52">
        <f t="shared" si="8"/>
        <v>1.6079621599565608E-2</v>
      </c>
    </row>
    <row r="31" spans="1:16" ht="20.100000000000001" customHeight="1" x14ac:dyDescent="0.25">
      <c r="A31" s="8" t="s">
        <v>199</v>
      </c>
      <c r="B31" s="19">
        <v>1957.31</v>
      </c>
      <c r="C31" s="140">
        <v>1525.6299999999997</v>
      </c>
      <c r="D31" s="247">
        <f t="shared" si="3"/>
        <v>3.4984052158125892E-3</v>
      </c>
      <c r="E31" s="215">
        <f t="shared" si="4"/>
        <v>2.8318122232095333E-3</v>
      </c>
      <c r="F31" s="52">
        <f t="shared" si="5"/>
        <v>-0.22054758827165871</v>
      </c>
      <c r="H31" s="19">
        <v>1307.17</v>
      </c>
      <c r="I31" s="140">
        <v>1054.7860000000001</v>
      </c>
      <c r="J31" s="247">
        <f t="shared" si="6"/>
        <v>7.5065663145729468E-3</v>
      </c>
      <c r="K31" s="215">
        <f t="shared" si="7"/>
        <v>5.897723550257074E-3</v>
      </c>
      <c r="L31" s="52">
        <f t="shared" si="0"/>
        <v>-0.19307664649586512</v>
      </c>
      <c r="N31" s="27">
        <f t="shared" si="1"/>
        <v>6.6784004577711258</v>
      </c>
      <c r="O31" s="152">
        <f t="shared" si="2"/>
        <v>6.9137733264290837</v>
      </c>
      <c r="P31" s="52">
        <f t="shared" si="8"/>
        <v>3.5243898617081749E-2</v>
      </c>
    </row>
    <row r="32" spans="1:16" ht="20.100000000000001" customHeight="1" thickBot="1" x14ac:dyDescent="0.3">
      <c r="A32" s="8" t="s">
        <v>17</v>
      </c>
      <c r="B32" s="19">
        <f>B33-SUM(B7:B31)</f>
        <v>36092.530000000086</v>
      </c>
      <c r="C32" s="140">
        <f>C33-SUM(C7:C31)</f>
        <v>32709.500000000058</v>
      </c>
      <c r="D32" s="247">
        <f t="shared" si="3"/>
        <v>6.4510116028566072E-2</v>
      </c>
      <c r="E32" s="215">
        <f t="shared" si="4"/>
        <v>6.071404070126598E-2</v>
      </c>
      <c r="F32" s="52">
        <f t="shared" si="5"/>
        <v>-9.3732137924385464E-2</v>
      </c>
      <c r="H32" s="19">
        <f>H33-SUM(H7:H31)</f>
        <v>10094.299000000057</v>
      </c>
      <c r="I32" s="140">
        <f>I33-SUM(I7:I31)</f>
        <v>11155.040999999939</v>
      </c>
      <c r="J32" s="247">
        <f t="shared" si="6"/>
        <v>5.796761312042642E-2</v>
      </c>
      <c r="K32" s="215">
        <f t="shared" si="7"/>
        <v>6.2372223379702482E-2</v>
      </c>
      <c r="L32" s="52">
        <f t="shared" si="0"/>
        <v>0.10508327522296258</v>
      </c>
      <c r="N32" s="27">
        <f t="shared" si="1"/>
        <v>2.7967834341344409</v>
      </c>
      <c r="O32" s="152">
        <f t="shared" si="2"/>
        <v>3.4103367523196377</v>
      </c>
      <c r="P32" s="52">
        <f t="shared" si="8"/>
        <v>0.21937820093499005</v>
      </c>
    </row>
    <row r="33" spans="1:16" ht="26.25" customHeight="1" thickBot="1" x14ac:dyDescent="0.3">
      <c r="A33" s="12" t="s">
        <v>18</v>
      </c>
      <c r="B33" s="17">
        <v>559486.36</v>
      </c>
      <c r="C33" s="145">
        <v>538746.88</v>
      </c>
      <c r="D33" s="243">
        <f>SUM(D7:D32)</f>
        <v>1.0000000000000004</v>
      </c>
      <c r="E33" s="244">
        <f>SUM(E7:E32)</f>
        <v>1.0000000000000002</v>
      </c>
      <c r="F33" s="57">
        <f t="shared" si="5"/>
        <v>-3.7068785734115095E-2</v>
      </c>
      <c r="G33" s="1"/>
      <c r="H33" s="17">
        <v>174136.87500000003</v>
      </c>
      <c r="I33" s="145">
        <v>178846.29399999994</v>
      </c>
      <c r="J33" s="243">
        <f>SUM(J7:J32)</f>
        <v>1</v>
      </c>
      <c r="K33" s="244">
        <f>SUM(K7:K32)</f>
        <v>1.0000000000000002</v>
      </c>
      <c r="L33" s="57">
        <f t="shared" si="0"/>
        <v>2.7044352323423206E-2</v>
      </c>
      <c r="N33" s="29">
        <f t="shared" si="1"/>
        <v>3.1124418296810674</v>
      </c>
      <c r="O33" s="146">
        <f t="shared" si="2"/>
        <v>3.3196720136922178</v>
      </c>
      <c r="P33" s="57">
        <f t="shared" si="8"/>
        <v>6.6581223152493513E-2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4"/>
      <c r="D36" s="348" t="s">
        <v>104</v>
      </c>
      <c r="E36" s="344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4"/>
      <c r="P36" s="130" t="s">
        <v>0</v>
      </c>
    </row>
    <row r="37" spans="1:16" x14ac:dyDescent="0.25">
      <c r="A37" s="361"/>
      <c r="B37" s="351" t="str">
        <f>B5</f>
        <v>jan-set</v>
      </c>
      <c r="C37" s="353"/>
      <c r="D37" s="351" t="str">
        <f>B5</f>
        <v>jan-set</v>
      </c>
      <c r="E37" s="353"/>
      <c r="F37" s="131" t="str">
        <f>F5</f>
        <v>2022/2021</v>
      </c>
      <c r="H37" s="354" t="str">
        <f>B5</f>
        <v>jan-set</v>
      </c>
      <c r="I37" s="353"/>
      <c r="J37" s="351" t="str">
        <f>B5</f>
        <v>jan-set</v>
      </c>
      <c r="K37" s="352"/>
      <c r="L37" s="131" t="str">
        <f>L5</f>
        <v>2022/2021</v>
      </c>
      <c r="N37" s="354" t="str">
        <f>B5</f>
        <v>jan-set</v>
      </c>
      <c r="O37" s="352"/>
      <c r="P37" s="131" t="str">
        <f>P5</f>
        <v>2022/2021</v>
      </c>
    </row>
    <row r="38" spans="1:16" ht="19.5" customHeight="1" thickBot="1" x14ac:dyDescent="0.3">
      <c r="A38" s="362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168</v>
      </c>
      <c r="B39" s="39">
        <v>79275.929999999993</v>
      </c>
      <c r="C39" s="147">
        <v>63781.3</v>
      </c>
      <c r="D39" s="247">
        <f t="shared" ref="D39:D61" si="11">B39/$B$62</f>
        <v>0.32334465995063921</v>
      </c>
      <c r="E39" s="246">
        <f t="shared" ref="E39:E61" si="12">C39/$C$62</f>
        <v>0.26789380079582747</v>
      </c>
      <c r="F39" s="52">
        <f>(C39-B39)/B39</f>
        <v>-0.19545188558494353</v>
      </c>
      <c r="H39" s="39">
        <v>18867.003000000004</v>
      </c>
      <c r="I39" s="147">
        <v>15867.233</v>
      </c>
      <c r="J39" s="247">
        <f t="shared" ref="J39:J61" si="13">H39/$H$62</f>
        <v>0.29900314866889977</v>
      </c>
      <c r="K39" s="246">
        <f t="shared" ref="K39:K61" si="14">I39/$I$62</f>
        <v>0.2502459801271304</v>
      </c>
      <c r="L39" s="52">
        <f t="shared" ref="L39:L62" si="15">(I39-H39)/H39</f>
        <v>-0.15899557550290333</v>
      </c>
      <c r="N39" s="27">
        <f t="shared" ref="N39:N62" si="16">(H39/B39)*10</f>
        <v>2.3799156944611064</v>
      </c>
      <c r="O39" s="151">
        <f t="shared" ref="O39:O62" si="17">(I39/C39)*10</f>
        <v>2.4877562859333375</v>
      </c>
      <c r="P39" s="61">
        <f t="shared" si="8"/>
        <v>4.5312777979158586E-2</v>
      </c>
    </row>
    <row r="40" spans="1:16" ht="20.100000000000001" customHeight="1" x14ac:dyDescent="0.25">
      <c r="A40" s="38" t="s">
        <v>164</v>
      </c>
      <c r="B40" s="19">
        <v>46410.469999999987</v>
      </c>
      <c r="C40" s="140">
        <v>52463.44</v>
      </c>
      <c r="D40" s="247">
        <f t="shared" si="11"/>
        <v>0.18929551050740548</v>
      </c>
      <c r="E40" s="215">
        <f t="shared" si="12"/>
        <v>0.22035659894708712</v>
      </c>
      <c r="F40" s="52">
        <f t="shared" ref="F40:F62" si="18">(C40-B40)/B40</f>
        <v>0.13042251026546417</v>
      </c>
      <c r="H40" s="19">
        <v>10301.172</v>
      </c>
      <c r="I40" s="140">
        <v>11120.254999999999</v>
      </c>
      <c r="J40" s="247">
        <f t="shared" si="13"/>
        <v>0.16325236514670122</v>
      </c>
      <c r="K40" s="215">
        <f t="shared" si="14"/>
        <v>0.17538023874349248</v>
      </c>
      <c r="L40" s="52">
        <f t="shared" si="15"/>
        <v>7.9513573795292294E-2</v>
      </c>
      <c r="N40" s="27">
        <f t="shared" si="16"/>
        <v>2.2195793319912518</v>
      </c>
      <c r="O40" s="152">
        <f t="shared" si="17"/>
        <v>2.1196198724292574</v>
      </c>
      <c r="P40" s="52">
        <f t="shared" si="8"/>
        <v>-4.5035317333000084E-2</v>
      </c>
    </row>
    <row r="41" spans="1:16" ht="20.100000000000001" customHeight="1" x14ac:dyDescent="0.25">
      <c r="A41" s="38" t="s">
        <v>173</v>
      </c>
      <c r="B41" s="19">
        <v>30976.45</v>
      </c>
      <c r="C41" s="140">
        <v>30791.059999999994</v>
      </c>
      <c r="D41" s="247">
        <f t="shared" si="11"/>
        <v>0.12634439850441337</v>
      </c>
      <c r="E41" s="215">
        <f t="shared" si="12"/>
        <v>0.12932840964251857</v>
      </c>
      <c r="F41" s="52">
        <f t="shared" si="18"/>
        <v>-5.984869150596879E-3</v>
      </c>
      <c r="H41" s="19">
        <v>7397.8429999999998</v>
      </c>
      <c r="I41" s="140">
        <v>7272.9420000000009</v>
      </c>
      <c r="J41" s="247">
        <f t="shared" si="13"/>
        <v>0.11724057871608856</v>
      </c>
      <c r="K41" s="215">
        <f t="shared" si="14"/>
        <v>0.11470333228218003</v>
      </c>
      <c r="L41" s="52">
        <f t="shared" si="15"/>
        <v>-1.688343480660497E-2</v>
      </c>
      <c r="N41" s="27">
        <f t="shared" si="16"/>
        <v>2.3882152409330311</v>
      </c>
      <c r="O41" s="152">
        <f t="shared" si="17"/>
        <v>2.3620304075273806</v>
      </c>
      <c r="P41" s="52">
        <f t="shared" si="8"/>
        <v>-1.0964184867784594E-2</v>
      </c>
    </row>
    <row r="42" spans="1:16" ht="20.100000000000001" customHeight="1" x14ac:dyDescent="0.25">
      <c r="A42" s="38" t="s">
        <v>175</v>
      </c>
      <c r="B42" s="19">
        <v>12718.800000000001</v>
      </c>
      <c r="C42" s="140">
        <v>15780.610000000002</v>
      </c>
      <c r="D42" s="247">
        <f t="shared" si="11"/>
        <v>5.1876478282628674E-2</v>
      </c>
      <c r="E42" s="215">
        <f t="shared" si="12"/>
        <v>6.6281615328891749E-2</v>
      </c>
      <c r="F42" s="52">
        <f t="shared" si="18"/>
        <v>0.24073104380916446</v>
      </c>
      <c r="H42" s="19">
        <v>3699.1949999999983</v>
      </c>
      <c r="I42" s="140">
        <v>4870.8470000000007</v>
      </c>
      <c r="J42" s="247">
        <f t="shared" si="13"/>
        <v>5.862462376988279E-2</v>
      </c>
      <c r="K42" s="215">
        <f t="shared" si="14"/>
        <v>7.6819309426179913E-2</v>
      </c>
      <c r="L42" s="52">
        <f t="shared" si="15"/>
        <v>0.31673161322936555</v>
      </c>
      <c r="N42" s="27">
        <f t="shared" si="16"/>
        <v>2.9084465515614664</v>
      </c>
      <c r="O42" s="152">
        <f t="shared" si="17"/>
        <v>3.0866024824135438</v>
      </c>
      <c r="P42" s="52">
        <f t="shared" si="8"/>
        <v>6.1254669010998457E-2</v>
      </c>
    </row>
    <row r="43" spans="1:16" ht="20.100000000000001" customHeight="1" x14ac:dyDescent="0.25">
      <c r="A43" s="38" t="s">
        <v>169</v>
      </c>
      <c r="B43" s="19">
        <v>9168.369999999999</v>
      </c>
      <c r="C43" s="140">
        <v>12694.21</v>
      </c>
      <c r="D43" s="247">
        <f t="shared" si="11"/>
        <v>3.7395253262265636E-2</v>
      </c>
      <c r="E43" s="215">
        <f t="shared" si="12"/>
        <v>5.3318138153352172E-2</v>
      </c>
      <c r="F43" s="52">
        <f t="shared" si="18"/>
        <v>0.38456563162263308</v>
      </c>
      <c r="H43" s="19">
        <v>3261.2690000000002</v>
      </c>
      <c r="I43" s="140">
        <v>4559.2209999999986</v>
      </c>
      <c r="J43" s="247">
        <f t="shared" si="13"/>
        <v>5.168439839948475E-2</v>
      </c>
      <c r="K43" s="215">
        <f t="shared" si="14"/>
        <v>7.1904580197517443E-2</v>
      </c>
      <c r="L43" s="52">
        <f t="shared" si="15"/>
        <v>0.3979898622284756</v>
      </c>
      <c r="N43" s="27">
        <f t="shared" si="16"/>
        <v>3.5570870285557854</v>
      </c>
      <c r="O43" s="152">
        <f t="shared" si="17"/>
        <v>3.5915752142118329</v>
      </c>
      <c r="P43" s="52">
        <f t="shared" si="8"/>
        <v>9.6956260499620282E-3</v>
      </c>
    </row>
    <row r="44" spans="1:16" ht="20.100000000000001" customHeight="1" x14ac:dyDescent="0.25">
      <c r="A44" s="38" t="s">
        <v>174</v>
      </c>
      <c r="B44" s="19">
        <v>12852.36</v>
      </c>
      <c r="C44" s="140">
        <v>9390.0899999999983</v>
      </c>
      <c r="D44" s="247">
        <f t="shared" si="11"/>
        <v>5.2421232696522116E-2</v>
      </c>
      <c r="E44" s="215">
        <f t="shared" si="12"/>
        <v>3.9440194852016046E-2</v>
      </c>
      <c r="F44" s="52">
        <f t="shared" si="18"/>
        <v>-0.26938787895763905</v>
      </c>
      <c r="H44" s="19">
        <v>3791.3249999999985</v>
      </c>
      <c r="I44" s="140">
        <v>3222.7909999999993</v>
      </c>
      <c r="J44" s="247">
        <f t="shared" si="13"/>
        <v>6.0084694565804425E-2</v>
      </c>
      <c r="K44" s="215">
        <f t="shared" si="14"/>
        <v>5.0827418525958151E-2</v>
      </c>
      <c r="L44" s="52">
        <f t="shared" si="15"/>
        <v>-0.14995654553487223</v>
      </c>
      <c r="N44" s="27">
        <f t="shared" si="16"/>
        <v>2.9499056982530818</v>
      </c>
      <c r="O44" s="152">
        <f t="shared" si="17"/>
        <v>3.4321193939568202</v>
      </c>
      <c r="P44" s="52">
        <f t="shared" si="8"/>
        <v>0.16346749524545912</v>
      </c>
    </row>
    <row r="45" spans="1:16" ht="20.100000000000001" customHeight="1" x14ac:dyDescent="0.25">
      <c r="A45" s="38" t="s">
        <v>170</v>
      </c>
      <c r="B45" s="19">
        <v>10824.710000000001</v>
      </c>
      <c r="C45" s="140">
        <v>9646.600000000004</v>
      </c>
      <c r="D45" s="247">
        <f t="shared" si="11"/>
        <v>4.4151007424501794E-2</v>
      </c>
      <c r="E45" s="215">
        <f t="shared" si="12"/>
        <v>4.0517586483138954E-2</v>
      </c>
      <c r="F45" s="52">
        <f t="shared" si="18"/>
        <v>-0.1088352482422159</v>
      </c>
      <c r="H45" s="19">
        <v>3442.1709999999998</v>
      </c>
      <c r="I45" s="140">
        <v>3134.982</v>
      </c>
      <c r="J45" s="247">
        <f t="shared" si="13"/>
        <v>5.4551322605756472E-2</v>
      </c>
      <c r="K45" s="215">
        <f t="shared" si="14"/>
        <v>4.9442561489511851E-2</v>
      </c>
      <c r="L45" s="52">
        <f t="shared" si="15"/>
        <v>-8.924280635680211E-2</v>
      </c>
      <c r="N45" s="27">
        <f t="shared" si="16"/>
        <v>3.1799198315705453</v>
      </c>
      <c r="O45" s="152">
        <f t="shared" si="17"/>
        <v>3.2498310285489174</v>
      </c>
      <c r="P45" s="52">
        <f t="shared" si="8"/>
        <v>2.1985207389282939E-2</v>
      </c>
    </row>
    <row r="46" spans="1:16" ht="20.100000000000001" customHeight="1" x14ac:dyDescent="0.25">
      <c r="A46" s="38" t="s">
        <v>180</v>
      </c>
      <c r="B46" s="19">
        <v>5716.63</v>
      </c>
      <c r="C46" s="140">
        <v>9146.06</v>
      </c>
      <c r="D46" s="247">
        <f t="shared" si="11"/>
        <v>2.3316557540398745E-2</v>
      </c>
      <c r="E46" s="215">
        <f t="shared" si="12"/>
        <v>3.8415221635599864E-2</v>
      </c>
      <c r="F46" s="52">
        <f t="shared" si="18"/>
        <v>0.59990413932684106</v>
      </c>
      <c r="H46" s="19">
        <v>1730.4570000000003</v>
      </c>
      <c r="I46" s="140">
        <v>2697.3310000000006</v>
      </c>
      <c r="J46" s="247">
        <f t="shared" si="13"/>
        <v>2.7424180281104438E-2</v>
      </c>
      <c r="K46" s="215">
        <f t="shared" si="14"/>
        <v>4.254026141938503E-2</v>
      </c>
      <c r="L46" s="52">
        <f t="shared" si="15"/>
        <v>0.55873910764613055</v>
      </c>
      <c r="N46" s="27">
        <f t="shared" si="16"/>
        <v>3.0270578994967319</v>
      </c>
      <c r="O46" s="152">
        <f t="shared" si="17"/>
        <v>2.9491726492063259</v>
      </c>
      <c r="P46" s="52">
        <f t="shared" si="8"/>
        <v>-2.5729686341101989E-2</v>
      </c>
    </row>
    <row r="47" spans="1:16" ht="20.100000000000001" customHeight="1" x14ac:dyDescent="0.25">
      <c r="A47" s="38" t="s">
        <v>178</v>
      </c>
      <c r="B47" s="19">
        <v>6979.84</v>
      </c>
      <c r="C47" s="140">
        <v>6664.9400000000014</v>
      </c>
      <c r="D47" s="247">
        <f t="shared" si="11"/>
        <v>2.846884282921525E-2</v>
      </c>
      <c r="E47" s="215">
        <f t="shared" si="12"/>
        <v>2.7994037573334862E-2</v>
      </c>
      <c r="F47" s="52">
        <f t="shared" si="18"/>
        <v>-4.511564735008234E-2</v>
      </c>
      <c r="H47" s="19">
        <v>2606.7939999999999</v>
      </c>
      <c r="I47" s="140">
        <v>2621.317</v>
      </c>
      <c r="J47" s="247">
        <f t="shared" si="13"/>
        <v>4.1312317273241313E-2</v>
      </c>
      <c r="K47" s="215">
        <f t="shared" si="14"/>
        <v>4.1341426188731781E-2</v>
      </c>
      <c r="L47" s="52">
        <f t="shared" si="15"/>
        <v>5.5712112272776979E-3</v>
      </c>
      <c r="N47" s="27">
        <f t="shared" si="16"/>
        <v>3.7347475013753897</v>
      </c>
      <c r="O47" s="152">
        <f t="shared" si="17"/>
        <v>3.9329941454836792</v>
      </c>
      <c r="P47" s="52">
        <f t="shared" si="8"/>
        <v>5.3081672599093119E-2</v>
      </c>
    </row>
    <row r="48" spans="1:16" ht="20.100000000000001" customHeight="1" x14ac:dyDescent="0.25">
      <c r="A48" s="38" t="s">
        <v>188</v>
      </c>
      <c r="B48" s="19">
        <v>6244.6399999999994</v>
      </c>
      <c r="C48" s="140">
        <v>5561.0599999999995</v>
      </c>
      <c r="D48" s="247">
        <f t="shared" si="11"/>
        <v>2.5470164743752105E-2</v>
      </c>
      <c r="E48" s="215">
        <f t="shared" si="12"/>
        <v>2.3357527987884288E-2</v>
      </c>
      <c r="F48" s="52">
        <f t="shared" si="18"/>
        <v>-0.10946667862358758</v>
      </c>
      <c r="H48" s="19">
        <v>1934.194</v>
      </c>
      <c r="I48" s="140">
        <v>1712.4049999999995</v>
      </c>
      <c r="J48" s="247">
        <f t="shared" si="13"/>
        <v>3.0652992218027093E-2</v>
      </c>
      <c r="K48" s="215">
        <f t="shared" si="14"/>
        <v>2.7006754586612464E-2</v>
      </c>
      <c r="L48" s="52">
        <f t="shared" si="15"/>
        <v>-0.11466740151194785</v>
      </c>
      <c r="N48" s="27">
        <f t="shared" si="16"/>
        <v>3.0973667016833639</v>
      </c>
      <c r="O48" s="152">
        <f t="shared" si="17"/>
        <v>3.0792780513067646</v>
      </c>
      <c r="P48" s="52">
        <f t="shared" si="8"/>
        <v>-5.8400093107375652E-3</v>
      </c>
    </row>
    <row r="49" spans="1:16" ht="20.100000000000001" customHeight="1" x14ac:dyDescent="0.25">
      <c r="A49" s="38" t="s">
        <v>176</v>
      </c>
      <c r="B49" s="19">
        <v>3798.3999999999996</v>
      </c>
      <c r="C49" s="140">
        <v>3886.2899999999991</v>
      </c>
      <c r="D49" s="247">
        <f t="shared" si="11"/>
        <v>1.5492626278323169E-2</v>
      </c>
      <c r="E49" s="215">
        <f t="shared" si="12"/>
        <v>1.6323169943146597E-2</v>
      </c>
      <c r="F49" s="52">
        <f t="shared" si="18"/>
        <v>2.313868997472605E-2</v>
      </c>
      <c r="H49" s="19">
        <v>1578.9110000000001</v>
      </c>
      <c r="I49" s="140">
        <v>1583.8100000000002</v>
      </c>
      <c r="J49" s="247">
        <f t="shared" si="13"/>
        <v>2.5022488228149491E-2</v>
      </c>
      <c r="K49" s="215">
        <f t="shared" si="14"/>
        <v>2.4978651651812921E-2</v>
      </c>
      <c r="L49" s="52">
        <f t="shared" si="15"/>
        <v>3.1027714671695329E-3</v>
      </c>
      <c r="N49" s="27">
        <f t="shared" si="16"/>
        <v>4.1567791701769172</v>
      </c>
      <c r="O49" s="152">
        <f t="shared" si="17"/>
        <v>4.0753778024800011</v>
      </c>
      <c r="P49" s="52">
        <f t="shared" si="8"/>
        <v>-1.9582798210916637E-2</v>
      </c>
    </row>
    <row r="50" spans="1:16" ht="20.100000000000001" customHeight="1" x14ac:dyDescent="0.25">
      <c r="A50" s="38" t="s">
        <v>186</v>
      </c>
      <c r="B50" s="19">
        <v>3394.4700000000003</v>
      </c>
      <c r="C50" s="140">
        <v>6929.3100000000013</v>
      </c>
      <c r="D50" s="247">
        <f t="shared" si="11"/>
        <v>1.3845107182755808E-2</v>
      </c>
      <c r="E50" s="215">
        <f t="shared" si="12"/>
        <v>2.9104442725258587E-2</v>
      </c>
      <c r="F50" s="52">
        <f t="shared" si="18"/>
        <v>1.0413525528285714</v>
      </c>
      <c r="H50" s="19">
        <v>843.73100000000022</v>
      </c>
      <c r="I50" s="140">
        <v>1494.5360000000005</v>
      </c>
      <c r="J50" s="247">
        <f t="shared" si="13"/>
        <v>1.337139903086672E-2</v>
      </c>
      <c r="K50" s="215">
        <f t="shared" si="14"/>
        <v>2.3570689745041312E-2</v>
      </c>
      <c r="L50" s="52">
        <f t="shared" si="15"/>
        <v>0.7713418139193654</v>
      </c>
      <c r="N50" s="27">
        <f t="shared" si="16"/>
        <v>2.4856045273636242</v>
      </c>
      <c r="O50" s="152">
        <f t="shared" si="17"/>
        <v>2.156832354159361</v>
      </c>
      <c r="P50" s="52">
        <f t="shared" si="8"/>
        <v>-0.13227050787237582</v>
      </c>
    </row>
    <row r="51" spans="1:16" ht="20.100000000000001" customHeight="1" x14ac:dyDescent="0.25">
      <c r="A51" s="38" t="s">
        <v>190</v>
      </c>
      <c r="B51" s="19">
        <v>10791.26</v>
      </c>
      <c r="C51" s="140">
        <v>4001.2200000000003</v>
      </c>
      <c r="D51" s="247">
        <f t="shared" si="11"/>
        <v>4.4014574097572055E-2</v>
      </c>
      <c r="E51" s="215">
        <f t="shared" si="12"/>
        <v>1.6805898180505586E-2</v>
      </c>
      <c r="F51" s="52">
        <f t="shared" si="18"/>
        <v>-0.62921660677251778</v>
      </c>
      <c r="H51" s="19">
        <v>1605.9769999999999</v>
      </c>
      <c r="I51" s="140">
        <v>891.53200000000015</v>
      </c>
      <c r="J51" s="247">
        <f t="shared" si="13"/>
        <v>2.5451428596785272E-2</v>
      </c>
      <c r="K51" s="215">
        <f t="shared" si="14"/>
        <v>1.4060567406724339E-2</v>
      </c>
      <c r="L51" s="52">
        <f t="shared" si="15"/>
        <v>-0.44486627143477137</v>
      </c>
      <c r="N51" s="27">
        <f t="shared" si="16"/>
        <v>1.4882200966337571</v>
      </c>
      <c r="O51" s="152">
        <f t="shared" si="17"/>
        <v>2.2281504141236925</v>
      </c>
      <c r="P51" s="52">
        <f t="shared" si="8"/>
        <v>0.49719145653495922</v>
      </c>
    </row>
    <row r="52" spans="1:16" ht="20.100000000000001" customHeight="1" x14ac:dyDescent="0.25">
      <c r="A52" s="38" t="s">
        <v>181</v>
      </c>
      <c r="B52" s="19">
        <v>244.07999999999996</v>
      </c>
      <c r="C52" s="140">
        <v>1972.0300000000002</v>
      </c>
      <c r="D52" s="247">
        <f t="shared" si="11"/>
        <v>9.9553502053841589E-4</v>
      </c>
      <c r="E52" s="215">
        <f t="shared" si="12"/>
        <v>8.2829075604196802E-3</v>
      </c>
      <c r="F52" s="52">
        <f t="shared" si="18"/>
        <v>7.0794411668305495</v>
      </c>
      <c r="H52" s="19">
        <v>112.02700000000002</v>
      </c>
      <c r="I52" s="140">
        <v>608.8689999999998</v>
      </c>
      <c r="J52" s="247">
        <f t="shared" si="13"/>
        <v>1.7753972761827001E-3</v>
      </c>
      <c r="K52" s="215">
        <f t="shared" si="14"/>
        <v>9.6026206758308592E-3</v>
      </c>
      <c r="L52" s="52">
        <f t="shared" si="15"/>
        <v>4.4350201290760234</v>
      </c>
      <c r="N52" s="27">
        <f t="shared" si="16"/>
        <v>4.5897656506063598</v>
      </c>
      <c r="O52" s="152">
        <f t="shared" si="17"/>
        <v>3.0875240234682018</v>
      </c>
      <c r="P52" s="52">
        <f t="shared" si="8"/>
        <v>-0.32730246846910255</v>
      </c>
    </row>
    <row r="53" spans="1:16" ht="20.100000000000001" customHeight="1" x14ac:dyDescent="0.25">
      <c r="A53" s="38" t="s">
        <v>193</v>
      </c>
      <c r="B53" s="19">
        <v>2002.54</v>
      </c>
      <c r="C53" s="140">
        <v>1564.53</v>
      </c>
      <c r="D53" s="247">
        <f t="shared" si="11"/>
        <v>8.1678085055268742E-3</v>
      </c>
      <c r="E53" s="215">
        <f t="shared" si="12"/>
        <v>6.5713287148285778E-3</v>
      </c>
      <c r="F53" s="52">
        <f t="shared" si="18"/>
        <v>-0.21872721643512738</v>
      </c>
      <c r="H53" s="19">
        <v>553.43799999999976</v>
      </c>
      <c r="I53" s="140">
        <v>417.52800000000002</v>
      </c>
      <c r="J53" s="247">
        <f t="shared" si="13"/>
        <v>8.7708527206477073E-3</v>
      </c>
      <c r="K53" s="215">
        <f t="shared" si="14"/>
        <v>6.5849353564367847E-3</v>
      </c>
      <c r="L53" s="52">
        <f t="shared" si="15"/>
        <v>-0.24557402997264335</v>
      </c>
      <c r="N53" s="27">
        <f t="shared" si="16"/>
        <v>2.7636801262396742</v>
      </c>
      <c r="O53" s="152">
        <f t="shared" si="17"/>
        <v>2.668712009357443</v>
      </c>
      <c r="P53" s="52">
        <f t="shared" si="8"/>
        <v>-3.4362919203477768E-2</v>
      </c>
    </row>
    <row r="54" spans="1:16" ht="20.100000000000001" customHeight="1" x14ac:dyDescent="0.25">
      <c r="A54" s="38" t="s">
        <v>189</v>
      </c>
      <c r="B54" s="19">
        <v>1214.5399999999997</v>
      </c>
      <c r="C54" s="140">
        <v>1139.71</v>
      </c>
      <c r="D54" s="247">
        <f t="shared" si="11"/>
        <v>4.9537737784526694E-3</v>
      </c>
      <c r="E54" s="215">
        <f t="shared" si="12"/>
        <v>4.7870025180579969E-3</v>
      </c>
      <c r="F54" s="52">
        <f>(C54-B54)/B54</f>
        <v>-6.1611803645824526E-2</v>
      </c>
      <c r="H54" s="19">
        <v>449.94499999999994</v>
      </c>
      <c r="I54" s="140">
        <v>411.14899999999989</v>
      </c>
      <c r="J54" s="247">
        <f t="shared" si="13"/>
        <v>7.1307017721801425E-3</v>
      </c>
      <c r="K54" s="215">
        <f t="shared" si="14"/>
        <v>6.4843306002558554E-3</v>
      </c>
      <c r="L54" s="52">
        <f t="shared" si="15"/>
        <v>-8.6223871806554261E-2</v>
      </c>
      <c r="N54" s="27">
        <f t="shared" si="16"/>
        <v>3.7046536137138339</v>
      </c>
      <c r="O54" s="152">
        <f t="shared" si="17"/>
        <v>3.6074878697212438</v>
      </c>
      <c r="P54" s="52">
        <f t="shared" si="8"/>
        <v>-2.6228024027105633E-2</v>
      </c>
    </row>
    <row r="55" spans="1:16" ht="20.100000000000001" customHeight="1" x14ac:dyDescent="0.25">
      <c r="A55" s="38" t="s">
        <v>194</v>
      </c>
      <c r="B55" s="19">
        <v>626.73</v>
      </c>
      <c r="C55" s="140">
        <v>762.25</v>
      </c>
      <c r="D55" s="247">
        <f t="shared" si="11"/>
        <v>2.5562588635776855E-3</v>
      </c>
      <c r="E55" s="215">
        <f t="shared" si="12"/>
        <v>3.2015974847897344E-3</v>
      </c>
      <c r="F55" s="52">
        <f>(C55-B55)/B55</f>
        <v>0.21623346576675759</v>
      </c>
      <c r="H55" s="19">
        <v>288.3839999999999</v>
      </c>
      <c r="I55" s="140">
        <v>334.24900000000002</v>
      </c>
      <c r="J55" s="247">
        <f t="shared" si="13"/>
        <v>4.5702925910242314E-3</v>
      </c>
      <c r="K55" s="215">
        <f t="shared" si="14"/>
        <v>5.2715220487096412E-3</v>
      </c>
      <c r="L55" s="52">
        <f t="shared" si="15"/>
        <v>0.15904141699955662</v>
      </c>
      <c r="N55" s="27">
        <f t="shared" ref="N55:N56" si="19">(H55/B55)*10</f>
        <v>4.6014073045809187</v>
      </c>
      <c r="O55" s="152">
        <f t="shared" ref="O55:O56" si="20">(I55/C55)*10</f>
        <v>4.3850311577566421</v>
      </c>
      <c r="P55" s="52">
        <f t="shared" ref="P55:P56" si="21">(O55-N55)/N55</f>
        <v>-4.7023906492447198E-2</v>
      </c>
    </row>
    <row r="56" spans="1:16" ht="20.100000000000001" customHeight="1" x14ac:dyDescent="0.25">
      <c r="A56" s="38" t="s">
        <v>192</v>
      </c>
      <c r="B56" s="19">
        <v>581.81999999999982</v>
      </c>
      <c r="C56" s="140">
        <v>472.71999999999997</v>
      </c>
      <c r="D56" s="247">
        <f t="shared" si="11"/>
        <v>2.3730833564800926E-3</v>
      </c>
      <c r="E56" s="215">
        <f t="shared" si="12"/>
        <v>1.9855154647553993E-3</v>
      </c>
      <c r="F56" s="52">
        <f t="shared" si="18"/>
        <v>-0.18751503901550287</v>
      </c>
      <c r="H56" s="19">
        <v>189.46400000000003</v>
      </c>
      <c r="I56" s="140">
        <v>166.94499999999996</v>
      </c>
      <c r="J56" s="247">
        <f t="shared" si="13"/>
        <v>3.0026142763323049E-3</v>
      </c>
      <c r="K56" s="215">
        <f t="shared" si="14"/>
        <v>2.6329300863183755E-3</v>
      </c>
      <c r="L56" s="52">
        <f t="shared" si="15"/>
        <v>-0.11885635265802505</v>
      </c>
      <c r="N56" s="27">
        <f t="shared" si="19"/>
        <v>3.2564023237427397</v>
      </c>
      <c r="O56" s="152">
        <f t="shared" si="20"/>
        <v>3.5315831782027414</v>
      </c>
      <c r="P56" s="52">
        <f t="shared" si="21"/>
        <v>8.4504562735885483E-2</v>
      </c>
    </row>
    <row r="57" spans="1:16" ht="20.100000000000001" customHeight="1" x14ac:dyDescent="0.25">
      <c r="A57" s="38" t="s">
        <v>195</v>
      </c>
      <c r="B57" s="19">
        <v>679.66</v>
      </c>
      <c r="C57" s="140">
        <v>773.41000000000008</v>
      </c>
      <c r="D57" s="247">
        <f t="shared" si="11"/>
        <v>2.7721457393442305E-3</v>
      </c>
      <c r="E57" s="215">
        <f t="shared" si="12"/>
        <v>3.2484716440947573E-3</v>
      </c>
      <c r="F57" s="52">
        <f t="shared" ref="F57:F58" si="22">(C57-B57)/B57</f>
        <v>0.13793661536650695</v>
      </c>
      <c r="H57" s="19">
        <v>151.82499999999999</v>
      </c>
      <c r="I57" s="140">
        <v>156.31700000000001</v>
      </c>
      <c r="J57" s="247">
        <f t="shared" si="13"/>
        <v>2.40611362846848E-3</v>
      </c>
      <c r="K57" s="215">
        <f t="shared" si="14"/>
        <v>2.4653133205728211E-3</v>
      </c>
      <c r="L57" s="52">
        <f t="shared" si="15"/>
        <v>2.9586695208299152E-2</v>
      </c>
      <c r="N57" s="27">
        <f t="shared" si="16"/>
        <v>2.2338375069887881</v>
      </c>
      <c r="O57" s="152">
        <f t="shared" si="17"/>
        <v>2.021140145589015</v>
      </c>
      <c r="P57" s="52">
        <f t="shared" ref="P57:P58" si="23">(O57-N57)/N57</f>
        <v>-9.5216129523444645E-2</v>
      </c>
    </row>
    <row r="58" spans="1:16" ht="20.100000000000001" customHeight="1" x14ac:dyDescent="0.25">
      <c r="A58" s="38" t="s">
        <v>212</v>
      </c>
      <c r="B58" s="19">
        <v>197.82999999999998</v>
      </c>
      <c r="C58" s="140">
        <v>197.11999999999998</v>
      </c>
      <c r="D58" s="247">
        <f t="shared" si="11"/>
        <v>8.0689402291508861E-4</v>
      </c>
      <c r="E58" s="215">
        <f t="shared" si="12"/>
        <v>8.2794213998262035E-4</v>
      </c>
      <c r="F58" s="52">
        <f t="shared" si="22"/>
        <v>-3.5889399989890713E-3</v>
      </c>
      <c r="H58" s="19">
        <v>79.169999999999987</v>
      </c>
      <c r="I58" s="140">
        <v>64.344000000000008</v>
      </c>
      <c r="J58" s="247">
        <f t="shared" si="13"/>
        <v>1.2546814817444396E-3</v>
      </c>
      <c r="K58" s="215">
        <f t="shared" si="14"/>
        <v>1.0147848301780204E-3</v>
      </c>
      <c r="L58" s="52">
        <f t="shared" si="15"/>
        <v>-0.18726790450928357</v>
      </c>
      <c r="N58" s="27">
        <f t="shared" si="16"/>
        <v>4.0019208411262195</v>
      </c>
      <c r="O58" s="152">
        <f t="shared" si="17"/>
        <v>3.2642045454545467</v>
      </c>
      <c r="P58" s="52">
        <f t="shared" si="23"/>
        <v>-0.1843405516896893</v>
      </c>
    </row>
    <row r="59" spans="1:16" ht="20.100000000000001" customHeight="1" x14ac:dyDescent="0.25">
      <c r="A59" s="38" t="s">
        <v>191</v>
      </c>
      <c r="B59" s="19">
        <v>221.8</v>
      </c>
      <c r="C59" s="140">
        <v>130.75000000000003</v>
      </c>
      <c r="D59" s="247">
        <f t="shared" si="11"/>
        <v>9.0466104373738401E-4</v>
      </c>
      <c r="E59" s="215">
        <f t="shared" si="12"/>
        <v>5.4917529830929204E-4</v>
      </c>
      <c r="F59" s="52">
        <f t="shared" ref="F59:F60" si="24">(C59-B59)/B59</f>
        <v>-0.41050495942290344</v>
      </c>
      <c r="H59" s="19">
        <v>76.202999999999989</v>
      </c>
      <c r="I59" s="140">
        <v>64.304000000000002</v>
      </c>
      <c r="J59" s="247">
        <f t="shared" si="13"/>
        <v>1.2076606410682269E-3</v>
      </c>
      <c r="K59" s="215">
        <f t="shared" si="14"/>
        <v>1.0141539804763057E-3</v>
      </c>
      <c r="L59" s="52">
        <f t="shared" si="15"/>
        <v>-0.15614870805611311</v>
      </c>
      <c r="N59" s="27">
        <f t="shared" si="16"/>
        <v>3.4356627592425601</v>
      </c>
      <c r="O59" s="152">
        <f t="shared" si="17"/>
        <v>4.9180879541108977</v>
      </c>
      <c r="P59" s="52">
        <f t="shared" ref="P59" si="25">(O59-N59)/N59</f>
        <v>0.43148157975643653</v>
      </c>
    </row>
    <row r="60" spans="1:16" ht="20.100000000000001" customHeight="1" x14ac:dyDescent="0.25">
      <c r="A60" s="38" t="s">
        <v>215</v>
      </c>
      <c r="B60" s="19">
        <v>63.400000000000006</v>
      </c>
      <c r="C60" s="140">
        <v>140.46</v>
      </c>
      <c r="D60" s="247">
        <f t="shared" si="11"/>
        <v>2.5859111890419364E-4</v>
      </c>
      <c r="E60" s="215">
        <f t="shared" si="12"/>
        <v>5.8995917705945047E-4</v>
      </c>
      <c r="F60" s="52">
        <f t="shared" si="24"/>
        <v>1.2154574132492113</v>
      </c>
      <c r="H60" s="19">
        <v>27.518999999999998</v>
      </c>
      <c r="I60" s="140">
        <v>39.809999999999988</v>
      </c>
      <c r="J60" s="247">
        <f t="shared" si="13"/>
        <v>4.3611948586744014E-4</v>
      </c>
      <c r="K60" s="215">
        <f t="shared" si="14"/>
        <v>6.2785316563140274E-4</v>
      </c>
      <c r="L60" s="52">
        <f t="shared" si="15"/>
        <v>0.44663686907227701</v>
      </c>
      <c r="N60" s="27">
        <f t="shared" ref="N60" si="26">(H60/B60)*10</f>
        <v>4.3405362776025234</v>
      </c>
      <c r="O60" s="152">
        <f t="shared" ref="O60" si="27">(I60/C60)*10</f>
        <v>2.8342588637334467</v>
      </c>
      <c r="P60" s="52">
        <f t="shared" ref="P60" si="28">(O60-N60)/N60</f>
        <v>-0.34702564787710116</v>
      </c>
    </row>
    <row r="61" spans="1:16" ht="20.100000000000001" customHeight="1" thickBot="1" x14ac:dyDescent="0.3">
      <c r="A61" s="8" t="s">
        <v>17</v>
      </c>
      <c r="B61" s="19">
        <f>B62-SUM(B39:B60)</f>
        <v>189.97000000005937</v>
      </c>
      <c r="C61" s="140">
        <f>C62-SUM(C39:C60)</f>
        <v>195.10000000000582</v>
      </c>
      <c r="D61" s="247">
        <f t="shared" si="11"/>
        <v>7.7483525013004751E-4</v>
      </c>
      <c r="E61" s="215">
        <f t="shared" si="12"/>
        <v>8.1945774914069641E-4</v>
      </c>
      <c r="F61" s="52">
        <f t="shared" si="18"/>
        <v>2.70042638308409E-2</v>
      </c>
      <c r="H61" s="19">
        <f>H62-SUM(H39:H60)</f>
        <v>111.66300000000047</v>
      </c>
      <c r="I61" s="140">
        <f>I62-SUM(I39:I60)</f>
        <v>93.828000000015891</v>
      </c>
      <c r="J61" s="247">
        <f t="shared" si="13"/>
        <v>1.7696286256919283E-3</v>
      </c>
      <c r="K61" s="215">
        <f t="shared" si="14"/>
        <v>1.4797841453120634E-3</v>
      </c>
      <c r="L61" s="52">
        <f t="shared" si="15"/>
        <v>-0.15972166250221201</v>
      </c>
      <c r="N61" s="27">
        <f t="shared" si="16"/>
        <v>5.8779280939077516</v>
      </c>
      <c r="O61" s="152">
        <f t="shared" si="17"/>
        <v>4.8092260379299381</v>
      </c>
      <c r="P61" s="52">
        <f t="shared" si="8"/>
        <v>-0.18181611596873437</v>
      </c>
    </row>
    <row r="62" spans="1:16" ht="26.25" customHeight="1" thickBot="1" x14ac:dyDescent="0.3">
      <c r="A62" s="12" t="s">
        <v>18</v>
      </c>
      <c r="B62" s="17">
        <v>245174.7</v>
      </c>
      <c r="C62" s="145">
        <v>238084.27</v>
      </c>
      <c r="D62" s="253">
        <f>SUM(D39:D61)</f>
        <v>1</v>
      </c>
      <c r="E62" s="254">
        <f>SUM(E39:E61)</f>
        <v>1.0000000000000002</v>
      </c>
      <c r="F62" s="57">
        <f t="shared" si="18"/>
        <v>-2.8919908946559419E-2</v>
      </c>
      <c r="G62" s="1"/>
      <c r="H62" s="17">
        <v>63099.680000000008</v>
      </c>
      <c r="I62" s="145">
        <v>63406.544999999998</v>
      </c>
      <c r="J62" s="253">
        <f>SUM(J39:J61)</f>
        <v>1</v>
      </c>
      <c r="K62" s="254">
        <f>SUM(K39:K61)</f>
        <v>1.0000000000000004</v>
      </c>
      <c r="L62" s="57">
        <f t="shared" si="15"/>
        <v>4.8631783869583908E-3</v>
      </c>
      <c r="M62" s="1"/>
      <c r="N62" s="29">
        <f t="shared" si="16"/>
        <v>2.5736619643054528</v>
      </c>
      <c r="O62" s="146">
        <f t="shared" si="17"/>
        <v>2.6631975728593913</v>
      </c>
      <c r="P62" s="57">
        <f t="shared" si="8"/>
        <v>3.4789187467399681E-2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4"/>
      <c r="D65" s="348" t="s">
        <v>104</v>
      </c>
      <c r="E65" s="344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4"/>
      <c r="P65" s="130" t="s">
        <v>0</v>
      </c>
    </row>
    <row r="66" spans="1:16" x14ac:dyDescent="0.25">
      <c r="A66" s="361"/>
      <c r="B66" s="351" t="str">
        <f>B5</f>
        <v>jan-set</v>
      </c>
      <c r="C66" s="353"/>
      <c r="D66" s="351" t="str">
        <f>B5</f>
        <v>jan-set</v>
      </c>
      <c r="E66" s="353"/>
      <c r="F66" s="131" t="str">
        <f>F37</f>
        <v>2022/2021</v>
      </c>
      <c r="H66" s="354" t="str">
        <f>B5</f>
        <v>jan-set</v>
      </c>
      <c r="I66" s="353"/>
      <c r="J66" s="351" t="str">
        <f>B5</f>
        <v>jan-set</v>
      </c>
      <c r="K66" s="352"/>
      <c r="L66" s="131" t="str">
        <f>L37</f>
        <v>2022/2021</v>
      </c>
      <c r="N66" s="354" t="str">
        <f>B5</f>
        <v>jan-set</v>
      </c>
      <c r="O66" s="352"/>
      <c r="P66" s="131" t="str">
        <f>P37</f>
        <v>2022/2021</v>
      </c>
    </row>
    <row r="67" spans="1:16" ht="19.5" customHeight="1" thickBot="1" x14ac:dyDescent="0.3">
      <c r="A67" s="362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163</v>
      </c>
      <c r="B68" s="39">
        <v>81948.74000000002</v>
      </c>
      <c r="C68" s="147">
        <v>78380.240000000005</v>
      </c>
      <c r="D68" s="247">
        <f>B68/$B$96</f>
        <v>0.26072446691923556</v>
      </c>
      <c r="E68" s="246">
        <f>C68/$C$96</f>
        <v>0.26069167695976569</v>
      </c>
      <c r="F68" s="61">
        <f t="shared" ref="F68:F75" si="29">(C68-B68)/B68</f>
        <v>-4.3545513939567758E-2</v>
      </c>
      <c r="H68" s="19">
        <v>25544.434000000012</v>
      </c>
      <c r="I68" s="147">
        <v>26935.480000000007</v>
      </c>
      <c r="J68" s="245">
        <f>H68/$H$96</f>
        <v>0.23005294757310848</v>
      </c>
      <c r="K68" s="246">
        <f>I68/$I$96</f>
        <v>0.23332933615439524</v>
      </c>
      <c r="L68" s="61">
        <f t="shared" ref="L68:L96" si="30">(I68-H68)/H68</f>
        <v>5.4455933531351454E-2</v>
      </c>
      <c r="N68" s="41">
        <f t="shared" ref="N68:N96" si="31">(H68/B68)*10</f>
        <v>3.1171234603485063</v>
      </c>
      <c r="O68" s="149">
        <f t="shared" ref="O68:O96" si="32">(I68/C68)*10</f>
        <v>3.4365141010030085</v>
      </c>
      <c r="P68" s="61">
        <f t="shared" si="8"/>
        <v>0.10246326291445418</v>
      </c>
    </row>
    <row r="69" spans="1:16" ht="20.100000000000001" customHeight="1" x14ac:dyDescent="0.25">
      <c r="A69" s="38" t="s">
        <v>167</v>
      </c>
      <c r="B69" s="19">
        <v>51663.76</v>
      </c>
      <c r="C69" s="140">
        <v>51658.19</v>
      </c>
      <c r="D69" s="247">
        <f t="shared" ref="D69:D95" si="33">B69/$B$96</f>
        <v>0.164371121325884</v>
      </c>
      <c r="E69" s="215">
        <f t="shared" ref="E69:E95" si="34">C69/$C$96</f>
        <v>0.17181448002463631</v>
      </c>
      <c r="F69" s="52">
        <f t="shared" si="29"/>
        <v>-1.0781251693643104E-4</v>
      </c>
      <c r="H69" s="19">
        <v>19324.027000000002</v>
      </c>
      <c r="I69" s="140">
        <v>20883.888999999999</v>
      </c>
      <c r="J69" s="214">
        <f t="shared" ref="J69:J96" si="35">H69/$H$96</f>
        <v>0.17403201692910208</v>
      </c>
      <c r="K69" s="215">
        <f t="shared" ref="K69:K96" si="36">I69/$I$96</f>
        <v>0.18090726271416271</v>
      </c>
      <c r="L69" s="52">
        <f t="shared" si="30"/>
        <v>8.0721373448712178E-2</v>
      </c>
      <c r="N69" s="40">
        <f t="shared" si="31"/>
        <v>3.7403446826169833</v>
      </c>
      <c r="O69" s="143">
        <f t="shared" si="32"/>
        <v>4.0427062969105183</v>
      </c>
      <c r="P69" s="52">
        <f t="shared" si="8"/>
        <v>8.0837901303251983E-2</v>
      </c>
    </row>
    <row r="70" spans="1:16" ht="20.100000000000001" customHeight="1" x14ac:dyDescent="0.25">
      <c r="A70" s="38" t="s">
        <v>166</v>
      </c>
      <c r="B70" s="19">
        <v>59680.799999999967</v>
      </c>
      <c r="C70" s="140">
        <v>47943.45</v>
      </c>
      <c r="D70" s="247">
        <f t="shared" si="33"/>
        <v>0.18987777927169472</v>
      </c>
      <c r="E70" s="215">
        <f t="shared" si="34"/>
        <v>0.15945930223914442</v>
      </c>
      <c r="F70" s="52">
        <f t="shared" si="29"/>
        <v>-0.19666877789841919</v>
      </c>
      <c r="H70" s="19">
        <v>22989.037000000004</v>
      </c>
      <c r="I70" s="140">
        <v>20382.089999999997</v>
      </c>
      <c r="J70" s="214">
        <f t="shared" si="35"/>
        <v>0.2070390647025982</v>
      </c>
      <c r="K70" s="215">
        <f t="shared" si="36"/>
        <v>0.17656041507851858</v>
      </c>
      <c r="L70" s="52">
        <f t="shared" si="30"/>
        <v>-0.11339957389254743</v>
      </c>
      <c r="N70" s="40">
        <f t="shared" si="31"/>
        <v>3.8519988002841816</v>
      </c>
      <c r="O70" s="143">
        <f t="shared" si="32"/>
        <v>4.2512772860526304</v>
      </c>
      <c r="P70" s="52">
        <f t="shared" si="8"/>
        <v>0.10365488320998231</v>
      </c>
    </row>
    <row r="71" spans="1:16" ht="20.100000000000001" customHeight="1" x14ac:dyDescent="0.25">
      <c r="A71" s="38" t="s">
        <v>165</v>
      </c>
      <c r="B71" s="19">
        <v>32232.67</v>
      </c>
      <c r="C71" s="140">
        <v>35704.060000000005</v>
      </c>
      <c r="D71" s="247">
        <f t="shared" si="33"/>
        <v>0.10255002948347508</v>
      </c>
      <c r="E71" s="215">
        <f t="shared" si="34"/>
        <v>0.11875124745308376</v>
      </c>
      <c r="F71" s="52">
        <f t="shared" si="29"/>
        <v>0.10769787299655929</v>
      </c>
      <c r="H71" s="19">
        <v>10595.823</v>
      </c>
      <c r="I71" s="140">
        <v>12408.074000000004</v>
      </c>
      <c r="J71" s="214">
        <f t="shared" si="35"/>
        <v>9.5425888595258593E-2</v>
      </c>
      <c r="K71" s="215">
        <f t="shared" si="36"/>
        <v>0.10748528221418782</v>
      </c>
      <c r="L71" s="52">
        <f t="shared" si="30"/>
        <v>0.17103447273515268</v>
      </c>
      <c r="N71" s="40">
        <f t="shared" si="31"/>
        <v>3.2872929856570994</v>
      </c>
      <c r="O71" s="143">
        <f t="shared" si="32"/>
        <v>3.4752557552278374</v>
      </c>
      <c r="P71" s="52">
        <f t="shared" si="8"/>
        <v>5.7178587485461375E-2</v>
      </c>
    </row>
    <row r="72" spans="1:16" ht="20.100000000000001" customHeight="1" x14ac:dyDescent="0.25">
      <c r="A72" s="38" t="s">
        <v>172</v>
      </c>
      <c r="B72" s="19">
        <v>27651.280000000002</v>
      </c>
      <c r="C72" s="140">
        <v>22528.7</v>
      </c>
      <c r="D72" s="247">
        <f t="shared" si="33"/>
        <v>8.7974082794128605E-2</v>
      </c>
      <c r="E72" s="215">
        <f t="shared" si="34"/>
        <v>7.4930168403713401E-2</v>
      </c>
      <c r="F72" s="52">
        <f t="shared" si="29"/>
        <v>-0.18525652338698248</v>
      </c>
      <c r="H72" s="19">
        <v>10952.742</v>
      </c>
      <c r="I72" s="140">
        <v>9866.7179999999989</v>
      </c>
      <c r="J72" s="214">
        <f t="shared" si="35"/>
        <v>9.8640297965019788E-2</v>
      </c>
      <c r="K72" s="215">
        <f t="shared" si="36"/>
        <v>8.5470715983625364E-2</v>
      </c>
      <c r="L72" s="52">
        <f t="shared" si="30"/>
        <v>-9.9155444362699421E-2</v>
      </c>
      <c r="N72" s="40">
        <f t="shared" si="31"/>
        <v>3.9610253123906016</v>
      </c>
      <c r="O72" s="143">
        <f t="shared" si="32"/>
        <v>4.3796215494014294</v>
      </c>
      <c r="P72" s="52">
        <f t="shared" ref="P72:P75" si="37">(O72-N72)/N72</f>
        <v>0.10567875840162001</v>
      </c>
    </row>
    <row r="73" spans="1:16" ht="20.100000000000001" customHeight="1" x14ac:dyDescent="0.25">
      <c r="A73" s="38" t="s">
        <v>171</v>
      </c>
      <c r="B73" s="19">
        <v>7863</v>
      </c>
      <c r="C73" s="140">
        <v>10426.290000000005</v>
      </c>
      <c r="D73" s="247">
        <f t="shared" si="33"/>
        <v>2.5016571131977729E-2</v>
      </c>
      <c r="E73" s="215">
        <f t="shared" si="34"/>
        <v>3.467770734778098E-2</v>
      </c>
      <c r="F73" s="52">
        <f t="shared" si="29"/>
        <v>0.32599389545974877</v>
      </c>
      <c r="H73" s="19">
        <v>2944.4550000000004</v>
      </c>
      <c r="I73" s="140">
        <v>4591.9649999999992</v>
      </c>
      <c r="J73" s="214">
        <f t="shared" si="35"/>
        <v>2.6517735791146396E-2</v>
      </c>
      <c r="K73" s="215">
        <f t="shared" si="36"/>
        <v>3.9778023079381435E-2</v>
      </c>
      <c r="L73" s="52">
        <f t="shared" si="30"/>
        <v>0.55952969225204618</v>
      </c>
      <c r="N73" s="40">
        <f t="shared" si="31"/>
        <v>3.7446966806562387</v>
      </c>
      <c r="O73" s="143">
        <f t="shared" si="32"/>
        <v>4.4042176076053874</v>
      </c>
      <c r="P73" s="52">
        <f t="shared" si="37"/>
        <v>0.17612132121568014</v>
      </c>
    </row>
    <row r="74" spans="1:16" ht="20.100000000000001" customHeight="1" x14ac:dyDescent="0.25">
      <c r="A74" s="38" t="s">
        <v>177</v>
      </c>
      <c r="B74" s="19">
        <v>7283.7300000000014</v>
      </c>
      <c r="C74" s="140">
        <v>6570.0800000000008</v>
      </c>
      <c r="D74" s="247">
        <f t="shared" si="33"/>
        <v>2.3173591460145006E-2</v>
      </c>
      <c r="E74" s="215">
        <f t="shared" si="34"/>
        <v>2.1852002149519031E-2</v>
      </c>
      <c r="F74" s="52">
        <f t="shared" si="29"/>
        <v>-9.7978645556603614E-2</v>
      </c>
      <c r="H74" s="19">
        <v>2633.9459999999999</v>
      </c>
      <c r="I74" s="140">
        <v>2539.9589999999994</v>
      </c>
      <c r="J74" s="214">
        <f t="shared" si="35"/>
        <v>2.3721294472541395E-2</v>
      </c>
      <c r="K74" s="215">
        <f t="shared" si="36"/>
        <v>2.2002464679648601E-2</v>
      </c>
      <c r="L74" s="52">
        <f t="shared" si="30"/>
        <v>-3.5682963887642548E-2</v>
      </c>
      <c r="N74" s="40">
        <f t="shared" si="31"/>
        <v>3.6162048840360632</v>
      </c>
      <c r="O74" s="143">
        <f t="shared" si="32"/>
        <v>3.8659483598373217</v>
      </c>
      <c r="P74" s="52">
        <f t="shared" si="37"/>
        <v>6.9062313616068835E-2</v>
      </c>
    </row>
    <row r="75" spans="1:16" ht="20.100000000000001" customHeight="1" x14ac:dyDescent="0.25">
      <c r="A75" s="38" t="s">
        <v>185</v>
      </c>
      <c r="B75" s="19">
        <v>6859.0700000000006</v>
      </c>
      <c r="C75" s="140">
        <v>9222.66</v>
      </c>
      <c r="D75" s="247">
        <f t="shared" si="33"/>
        <v>2.1822512088797468E-2</v>
      </c>
      <c r="E75" s="215">
        <f t="shared" si="34"/>
        <v>3.0674449343734502E-2</v>
      </c>
      <c r="F75" s="52">
        <f t="shared" si="29"/>
        <v>0.3445933632402059</v>
      </c>
      <c r="H75" s="19">
        <v>1635.2720000000004</v>
      </c>
      <c r="I75" s="140">
        <v>2051.7470000000003</v>
      </c>
      <c r="J75" s="214">
        <f t="shared" si="35"/>
        <v>1.4727245226250548E-2</v>
      </c>
      <c r="K75" s="215">
        <f t="shared" si="36"/>
        <v>1.7773314805111025E-2</v>
      </c>
      <c r="L75" s="52">
        <f t="shared" si="30"/>
        <v>0.25468240145981819</v>
      </c>
      <c r="N75" s="40">
        <f t="shared" si="31"/>
        <v>2.3841016347697286</v>
      </c>
      <c r="O75" s="143">
        <f t="shared" si="32"/>
        <v>2.2246802983087313</v>
      </c>
      <c r="P75" s="52">
        <f t="shared" si="37"/>
        <v>-6.686851522435E-2</v>
      </c>
    </row>
    <row r="76" spans="1:16" ht="20.100000000000001" customHeight="1" x14ac:dyDescent="0.25">
      <c r="A76" s="38" t="s">
        <v>182</v>
      </c>
      <c r="B76" s="19">
        <v>6103.66</v>
      </c>
      <c r="C76" s="140">
        <v>5476.4999999999991</v>
      </c>
      <c r="D76" s="247">
        <f t="shared" si="33"/>
        <v>1.9419133225919774E-2</v>
      </c>
      <c r="E76" s="215">
        <f t="shared" si="34"/>
        <v>1.8214769039622186E-2</v>
      </c>
      <c r="F76" s="52">
        <f t="shared" ref="F76:F81" si="38">(C76-B76)/B76</f>
        <v>-0.10275146387577302</v>
      </c>
      <c r="H76" s="19">
        <v>1830.9000000000003</v>
      </c>
      <c r="I76" s="140">
        <v>1942.614</v>
      </c>
      <c r="J76" s="214">
        <f t="shared" si="35"/>
        <v>1.648906927088712E-2</v>
      </c>
      <c r="K76" s="215">
        <f t="shared" si="36"/>
        <v>1.6827947191742423E-2</v>
      </c>
      <c r="L76" s="52">
        <f t="shared" si="30"/>
        <v>6.1015893822709978E-2</v>
      </c>
      <c r="N76" s="40">
        <f t="shared" si="31"/>
        <v>2.9996756044733819</v>
      </c>
      <c r="O76" s="143">
        <f t="shared" si="32"/>
        <v>3.5471815940838129</v>
      </c>
      <c r="P76" s="52">
        <f t="shared" ref="P76:P81" si="39">(O76-N76)/N76</f>
        <v>0.18252173294803667</v>
      </c>
    </row>
    <row r="77" spans="1:16" ht="20.100000000000001" customHeight="1" x14ac:dyDescent="0.25">
      <c r="A77" s="38" t="s">
        <v>179</v>
      </c>
      <c r="B77" s="19">
        <v>251.97000000000003</v>
      </c>
      <c r="C77" s="140">
        <v>976.36</v>
      </c>
      <c r="D77" s="247">
        <f t="shared" si="33"/>
        <v>8.0165654688088886E-4</v>
      </c>
      <c r="E77" s="215">
        <f t="shared" si="34"/>
        <v>3.2473608873414632E-3</v>
      </c>
      <c r="F77" s="52">
        <f t="shared" si="38"/>
        <v>2.8749057427471523</v>
      </c>
      <c r="H77" s="19">
        <v>449.01600000000002</v>
      </c>
      <c r="I77" s="140">
        <v>1798.6849999999997</v>
      </c>
      <c r="J77" s="214">
        <f t="shared" si="35"/>
        <v>4.0438341404427612E-3</v>
      </c>
      <c r="K77" s="215">
        <f t="shared" si="36"/>
        <v>1.5581158271575937E-2</v>
      </c>
      <c r="L77" s="52">
        <f t="shared" si="30"/>
        <v>3.0058372084736393</v>
      </c>
      <c r="N77" s="40">
        <f t="shared" si="31"/>
        <v>17.820216692463386</v>
      </c>
      <c r="O77" s="143">
        <f t="shared" si="32"/>
        <v>18.422354459420703</v>
      </c>
      <c r="P77" s="52">
        <f t="shared" si="39"/>
        <v>3.3789587261976187E-2</v>
      </c>
    </row>
    <row r="78" spans="1:16" ht="20.100000000000001" customHeight="1" x14ac:dyDescent="0.25">
      <c r="A78" s="38" t="s">
        <v>184</v>
      </c>
      <c r="B78" s="19">
        <v>7606.6000000000013</v>
      </c>
      <c r="C78" s="140">
        <v>3558.86</v>
      </c>
      <c r="D78" s="247">
        <f t="shared" si="33"/>
        <v>2.4200820294099177E-2</v>
      </c>
      <c r="E78" s="215">
        <f t="shared" si="34"/>
        <v>1.1836722896804498E-2</v>
      </c>
      <c r="F78" s="52">
        <f t="shared" si="38"/>
        <v>-0.53213525096626624</v>
      </c>
      <c r="H78" s="19">
        <v>3361.4760000000001</v>
      </c>
      <c r="I78" s="140">
        <v>1671.374</v>
      </c>
      <c r="J78" s="214">
        <f t="shared" si="35"/>
        <v>3.0273423243445601E-2</v>
      </c>
      <c r="K78" s="215">
        <f t="shared" si="36"/>
        <v>1.4478323233360462E-2</v>
      </c>
      <c r="L78" s="52">
        <f t="shared" si="30"/>
        <v>-0.50278568105201404</v>
      </c>
      <c r="N78" s="40">
        <f t="shared" si="31"/>
        <v>4.4191570478268867</v>
      </c>
      <c r="O78" s="143">
        <f t="shared" si="32"/>
        <v>4.6963746817801209</v>
      </c>
      <c r="P78" s="52">
        <f t="shared" si="39"/>
        <v>6.2730885314328327E-2</v>
      </c>
    </row>
    <row r="79" spans="1:16" ht="20.100000000000001" customHeight="1" x14ac:dyDescent="0.25">
      <c r="A79" s="38" t="s">
        <v>205</v>
      </c>
      <c r="B79" s="19">
        <v>3930.17</v>
      </c>
      <c r="C79" s="140">
        <v>5331.3899999999994</v>
      </c>
      <c r="D79" s="247">
        <f t="shared" si="33"/>
        <v>1.2504054097134034E-2</v>
      </c>
      <c r="E79" s="215">
        <f t="shared" si="34"/>
        <v>1.7732135033351838E-2</v>
      </c>
      <c r="F79" s="52">
        <f t="shared" si="38"/>
        <v>0.3565291068834171</v>
      </c>
      <c r="H79" s="19">
        <v>1020.213</v>
      </c>
      <c r="I79" s="140">
        <v>1406.2020000000002</v>
      </c>
      <c r="J79" s="214">
        <f t="shared" si="35"/>
        <v>9.1880292905453936E-3</v>
      </c>
      <c r="K79" s="215">
        <f t="shared" si="36"/>
        <v>1.2181263491832441E-2</v>
      </c>
      <c r="L79" s="52">
        <f t="shared" si="30"/>
        <v>0.37834158161089915</v>
      </c>
      <c r="N79" s="40">
        <f t="shared" si="31"/>
        <v>2.5958495434039746</v>
      </c>
      <c r="O79" s="143">
        <f t="shared" si="32"/>
        <v>2.6375898217913156</v>
      </c>
      <c r="P79" s="52">
        <f t="shared" si="39"/>
        <v>1.6079621599565608E-2</v>
      </c>
    </row>
    <row r="80" spans="1:16" ht="20.100000000000001" customHeight="1" x14ac:dyDescent="0.25">
      <c r="A80" s="38" t="s">
        <v>199</v>
      </c>
      <c r="B80" s="19">
        <v>1957.31</v>
      </c>
      <c r="C80" s="140">
        <v>1525.6299999999997</v>
      </c>
      <c r="D80" s="247">
        <f t="shared" si="33"/>
        <v>6.2272904543216748E-3</v>
      </c>
      <c r="E80" s="215">
        <f t="shared" si="34"/>
        <v>5.0742258906087455E-3</v>
      </c>
      <c r="F80" s="52">
        <f t="shared" si="38"/>
        <v>-0.22054758827165871</v>
      </c>
      <c r="H80" s="19">
        <v>1307.17</v>
      </c>
      <c r="I80" s="140">
        <v>1054.7860000000001</v>
      </c>
      <c r="J80" s="214">
        <f t="shared" si="35"/>
        <v>1.1772361504629153E-2</v>
      </c>
      <c r="K80" s="215">
        <f t="shared" si="36"/>
        <v>9.1371127288227237E-3</v>
      </c>
      <c r="L80" s="52">
        <f t="shared" si="30"/>
        <v>-0.19307664649586512</v>
      </c>
      <c r="N80" s="40">
        <f t="shared" si="31"/>
        <v>6.6784004577711258</v>
      </c>
      <c r="O80" s="143">
        <f t="shared" si="32"/>
        <v>6.9137733264290837</v>
      </c>
      <c r="P80" s="52">
        <f t="shared" si="39"/>
        <v>3.5243898617081749E-2</v>
      </c>
    </row>
    <row r="81" spans="1:16" ht="20.100000000000001" customHeight="1" x14ac:dyDescent="0.25">
      <c r="A81" s="38" t="s">
        <v>200</v>
      </c>
      <c r="B81" s="19">
        <v>1517.0400000000006</v>
      </c>
      <c r="C81" s="140">
        <v>2015.4499999999998</v>
      </c>
      <c r="D81" s="247">
        <f t="shared" si="33"/>
        <v>4.8265470011516608E-3</v>
      </c>
      <c r="E81" s="215">
        <f t="shared" si="34"/>
        <v>6.7033609533290496E-3</v>
      </c>
      <c r="F81" s="52">
        <f t="shared" si="38"/>
        <v>0.32854110636502593</v>
      </c>
      <c r="H81" s="19">
        <v>645.4599999999997</v>
      </c>
      <c r="I81" s="140">
        <v>925.93499999999995</v>
      </c>
      <c r="J81" s="214">
        <f t="shared" si="35"/>
        <v>5.8130070738908702E-3</v>
      </c>
      <c r="K81" s="215">
        <f t="shared" si="36"/>
        <v>8.020937398261322E-3</v>
      </c>
      <c r="L81" s="52">
        <f t="shared" si="30"/>
        <v>0.43453506026709693</v>
      </c>
      <c r="N81" s="40">
        <f t="shared" si="31"/>
        <v>4.2547329009122992</v>
      </c>
      <c r="O81" s="143">
        <f t="shared" si="32"/>
        <v>4.5941849214815553</v>
      </c>
      <c r="P81" s="52">
        <f t="shared" si="39"/>
        <v>7.9782216292936012E-2</v>
      </c>
    </row>
    <row r="82" spans="1:16" ht="20.100000000000001" customHeight="1" x14ac:dyDescent="0.25">
      <c r="A82" s="38" t="s">
        <v>208</v>
      </c>
      <c r="B82" s="19">
        <v>4155.8500000000004</v>
      </c>
      <c r="C82" s="140">
        <v>3725.7400000000002</v>
      </c>
      <c r="D82" s="247">
        <f t="shared" si="33"/>
        <v>1.3222067549132603E-2</v>
      </c>
      <c r="E82" s="215">
        <f t="shared" si="34"/>
        <v>1.239176364497069E-2</v>
      </c>
      <c r="F82" s="52">
        <f t="shared" ref="F82:F93" si="40">(C82-B82)/B82</f>
        <v>-0.10349507321005331</v>
      </c>
      <c r="H82" s="19">
        <v>872.85800000000006</v>
      </c>
      <c r="I82" s="140">
        <v>752.72900000000004</v>
      </c>
      <c r="J82" s="214">
        <f t="shared" si="35"/>
        <v>7.8609514586531152E-3</v>
      </c>
      <c r="K82" s="215">
        <f t="shared" si="36"/>
        <v>6.5205356605548418E-3</v>
      </c>
      <c r="L82" s="52">
        <f t="shared" si="30"/>
        <v>-0.13762719709276883</v>
      </c>
      <c r="N82" s="40">
        <f t="shared" si="31"/>
        <v>2.1003116089367997</v>
      </c>
      <c r="O82" s="143">
        <f t="shared" si="32"/>
        <v>2.0203476356374841</v>
      </c>
      <c r="P82" s="52">
        <f t="shared" ref="P82:P87" si="41">(O82-N82)/N82</f>
        <v>-3.8072433137573435E-2</v>
      </c>
    </row>
    <row r="83" spans="1:16" ht="20.100000000000001" customHeight="1" x14ac:dyDescent="0.25">
      <c r="A83" s="38" t="s">
        <v>204</v>
      </c>
      <c r="B83" s="19">
        <v>1262.53</v>
      </c>
      <c r="C83" s="140">
        <v>1781.68</v>
      </c>
      <c r="D83" s="247">
        <f t="shared" si="33"/>
        <v>4.0168093032247037E-3</v>
      </c>
      <c r="E83" s="215">
        <f t="shared" si="34"/>
        <v>5.9258449196592832E-3</v>
      </c>
      <c r="F83" s="52">
        <f t="shared" si="40"/>
        <v>0.4111981497469368</v>
      </c>
      <c r="H83" s="19">
        <v>417.83600000000001</v>
      </c>
      <c r="I83" s="140">
        <v>614.33600000000001</v>
      </c>
      <c r="J83" s="214">
        <f t="shared" si="35"/>
        <v>3.7630273351195536E-3</v>
      </c>
      <c r="K83" s="215">
        <f t="shared" si="36"/>
        <v>5.3217024926137018E-3</v>
      </c>
      <c r="L83" s="52">
        <f t="shared" si="30"/>
        <v>0.47028020563091738</v>
      </c>
      <c r="N83" s="40">
        <f t="shared" si="31"/>
        <v>3.3095134373044606</v>
      </c>
      <c r="O83" s="143">
        <f t="shared" si="32"/>
        <v>3.4480714830946075</v>
      </c>
      <c r="P83" s="52">
        <f t="shared" si="41"/>
        <v>4.1866591091106131E-2</v>
      </c>
    </row>
    <row r="84" spans="1:16" ht="20.100000000000001" customHeight="1" x14ac:dyDescent="0.25">
      <c r="A84" s="38" t="s">
        <v>206</v>
      </c>
      <c r="B84" s="19">
        <v>300.02999999999997</v>
      </c>
      <c r="C84" s="140">
        <v>467.42</v>
      </c>
      <c r="D84" s="247">
        <f t="shared" si="33"/>
        <v>9.5456210565016879E-4</v>
      </c>
      <c r="E84" s="215">
        <f t="shared" si="34"/>
        <v>1.5546329488724923E-3</v>
      </c>
      <c r="F84" s="52">
        <f t="shared" si="40"/>
        <v>0.5579108755791089</v>
      </c>
      <c r="H84" s="19">
        <v>334.209</v>
      </c>
      <c r="I84" s="140">
        <v>509.42300000000006</v>
      </c>
      <c r="J84" s="214">
        <f t="shared" si="35"/>
        <v>3.0098833098224443E-3</v>
      </c>
      <c r="K84" s="215">
        <f t="shared" si="36"/>
        <v>4.4128907452839327E-3</v>
      </c>
      <c r="L84" s="52">
        <f t="shared" si="30"/>
        <v>0.52426475648471482</v>
      </c>
      <c r="N84" s="40">
        <f t="shared" si="31"/>
        <v>11.139186081391861</v>
      </c>
      <c r="O84" s="143">
        <f t="shared" si="32"/>
        <v>10.898613666509778</v>
      </c>
      <c r="P84" s="52">
        <f t="shared" si="41"/>
        <v>-2.1596947310536602E-2</v>
      </c>
    </row>
    <row r="85" spans="1:16" ht="20.100000000000001" customHeight="1" x14ac:dyDescent="0.25">
      <c r="A85" s="38" t="s">
        <v>214</v>
      </c>
      <c r="B85" s="19">
        <v>887.32999999999993</v>
      </c>
      <c r="C85" s="140">
        <v>1428.06</v>
      </c>
      <c r="D85" s="247">
        <f t="shared" si="33"/>
        <v>2.8230896683883754E-3</v>
      </c>
      <c r="E85" s="215">
        <f t="shared" si="34"/>
        <v>4.7497093170314735E-3</v>
      </c>
      <c r="F85" s="52">
        <f t="shared" si="40"/>
        <v>0.60938996765577635</v>
      </c>
      <c r="H85" s="19">
        <v>247.155</v>
      </c>
      <c r="I85" s="140">
        <v>443.58900000000011</v>
      </c>
      <c r="J85" s="214">
        <f t="shared" si="35"/>
        <v>2.2258757527151159E-3</v>
      </c>
      <c r="K85" s="215">
        <f t="shared" si="36"/>
        <v>3.8426019100232119E-3</v>
      </c>
      <c r="L85" s="52">
        <f t="shared" si="30"/>
        <v>0.79478060326515798</v>
      </c>
      <c r="N85" s="40">
        <f t="shared" si="31"/>
        <v>2.7853786077333127</v>
      </c>
      <c r="O85" s="143">
        <f t="shared" si="32"/>
        <v>3.106235032141508</v>
      </c>
      <c r="P85" s="52">
        <f t="shared" si="41"/>
        <v>0.11519311002007804</v>
      </c>
    </row>
    <row r="86" spans="1:16" ht="20.100000000000001" customHeight="1" x14ac:dyDescent="0.25">
      <c r="A86" s="38" t="s">
        <v>187</v>
      </c>
      <c r="B86" s="19">
        <v>984.66</v>
      </c>
      <c r="C86" s="140">
        <v>1161.2699999999998</v>
      </c>
      <c r="D86" s="247">
        <f t="shared" si="33"/>
        <v>3.1327504681181724E-3</v>
      </c>
      <c r="E86" s="215">
        <f t="shared" si="34"/>
        <v>3.8623691851806916E-3</v>
      </c>
      <c r="F86" s="52">
        <f t="shared" si="40"/>
        <v>0.17936140393638392</v>
      </c>
      <c r="H86" s="19">
        <v>363.08299999999991</v>
      </c>
      <c r="I86" s="140">
        <v>427.09399999999999</v>
      </c>
      <c r="J86" s="214">
        <f t="shared" si="35"/>
        <v>3.2699222994601049E-3</v>
      </c>
      <c r="K86" s="215">
        <f t="shared" si="36"/>
        <v>3.6997135189543772E-3</v>
      </c>
      <c r="L86" s="52">
        <f t="shared" si="30"/>
        <v>0.17629853229151488</v>
      </c>
      <c r="N86" s="40">
        <f t="shared" si="31"/>
        <v>3.6873946336806607</v>
      </c>
      <c r="O86" s="143">
        <f t="shared" si="32"/>
        <v>3.6778182507082766</v>
      </c>
      <c r="P86" s="52">
        <f t="shared" si="41"/>
        <v>-2.5970594210105368E-3</v>
      </c>
    </row>
    <row r="87" spans="1:16" ht="20.100000000000001" customHeight="1" x14ac:dyDescent="0.25">
      <c r="A87" s="38" t="s">
        <v>183</v>
      </c>
      <c r="B87" s="19">
        <v>1473.7899999999997</v>
      </c>
      <c r="C87" s="140">
        <v>1259.1899999999996</v>
      </c>
      <c r="D87" s="247">
        <f t="shared" si="33"/>
        <v>4.6889447244814258E-3</v>
      </c>
      <c r="E87" s="215">
        <f t="shared" si="34"/>
        <v>4.1880498542868367E-3</v>
      </c>
      <c r="F87" s="52">
        <f t="shared" si="40"/>
        <v>-0.14561097578352422</v>
      </c>
      <c r="H87" s="19">
        <v>418.32100000000008</v>
      </c>
      <c r="I87" s="140">
        <v>399.07400000000001</v>
      </c>
      <c r="J87" s="214">
        <f t="shared" si="35"/>
        <v>3.7673952408469997E-3</v>
      </c>
      <c r="K87" s="215">
        <f t="shared" si="36"/>
        <v>3.4569894984785533E-3</v>
      </c>
      <c r="L87" s="52">
        <f t="shared" si="30"/>
        <v>-4.601012141393826E-2</v>
      </c>
      <c r="N87" s="40">
        <f t="shared" si="31"/>
        <v>2.8384030289254247</v>
      </c>
      <c r="O87" s="143">
        <f t="shared" si="32"/>
        <v>3.1692913698488723</v>
      </c>
      <c r="P87" s="52">
        <f t="shared" si="41"/>
        <v>0.11657553122352632</v>
      </c>
    </row>
    <row r="88" spans="1:16" ht="20.100000000000001" customHeight="1" x14ac:dyDescent="0.25">
      <c r="A88" s="38" t="s">
        <v>209</v>
      </c>
      <c r="B88" s="19">
        <v>903.91999999999985</v>
      </c>
      <c r="C88" s="140">
        <v>772.81000000000017</v>
      </c>
      <c r="D88" s="247">
        <f t="shared" si="33"/>
        <v>2.8758716746302053E-3</v>
      </c>
      <c r="E88" s="215">
        <f t="shared" si="34"/>
        <v>2.5703561876217343E-3</v>
      </c>
      <c r="F88" s="52">
        <f t="shared" si="40"/>
        <v>-0.14504602177183787</v>
      </c>
      <c r="H88" s="19">
        <v>377.584</v>
      </c>
      <c r="I88" s="140">
        <v>372.66</v>
      </c>
      <c r="J88" s="214">
        <f t="shared" si="35"/>
        <v>3.4005181777151355E-3</v>
      </c>
      <c r="K88" s="215">
        <f t="shared" si="36"/>
        <v>3.228177497163478E-3</v>
      </c>
      <c r="L88" s="52">
        <f t="shared" si="30"/>
        <v>-1.3040806813847986E-2</v>
      </c>
      <c r="N88" s="40">
        <f t="shared" ref="N88:N93" si="42">(H88/B88)*10</f>
        <v>4.1771838215771311</v>
      </c>
      <c r="O88" s="143">
        <f t="shared" ref="O88:O93" si="43">(I88/C88)*10</f>
        <v>4.8221425706189098</v>
      </c>
      <c r="P88" s="52">
        <f t="shared" ref="P88:P93" si="44">(O88-N88)/N88</f>
        <v>0.15440037513079066</v>
      </c>
    </row>
    <row r="89" spans="1:16" ht="20.100000000000001" customHeight="1" x14ac:dyDescent="0.25">
      <c r="A89" s="38" t="s">
        <v>210</v>
      </c>
      <c r="B89" s="19">
        <v>309.55</v>
      </c>
      <c r="C89" s="140">
        <v>240.52000000000004</v>
      </c>
      <c r="D89" s="247">
        <f t="shared" si="33"/>
        <v>9.8485051429526979E-4</v>
      </c>
      <c r="E89" s="215">
        <f t="shared" si="34"/>
        <v>7.9996644744087097E-4</v>
      </c>
      <c r="F89" s="52">
        <f t="shared" si="40"/>
        <v>-0.22300113067355828</v>
      </c>
      <c r="H89" s="19">
        <v>225.84399999999999</v>
      </c>
      <c r="I89" s="140">
        <v>269.56700000000001</v>
      </c>
      <c r="J89" s="214">
        <f t="shared" si="35"/>
        <v>2.0339490744520346E-3</v>
      </c>
      <c r="K89" s="215">
        <f t="shared" si="36"/>
        <v>2.3351315498788901E-3</v>
      </c>
      <c r="L89" s="52">
        <f t="shared" si="30"/>
        <v>0.19359823595047915</v>
      </c>
      <c r="N89" s="40">
        <f t="shared" si="42"/>
        <v>7.2958811177515752</v>
      </c>
      <c r="O89" s="143">
        <f t="shared" si="43"/>
        <v>11.207675037418925</v>
      </c>
      <c r="P89" s="52">
        <f t="shared" si="44"/>
        <v>0.53616470122430882</v>
      </c>
    </row>
    <row r="90" spans="1:16" ht="20.100000000000001" customHeight="1" x14ac:dyDescent="0.25">
      <c r="A90" s="38" t="s">
        <v>198</v>
      </c>
      <c r="B90" s="19">
        <v>822.14</v>
      </c>
      <c r="C90" s="140">
        <v>652.04999999999995</v>
      </c>
      <c r="D90" s="247">
        <f t="shared" si="33"/>
        <v>2.6156840633910937E-3</v>
      </c>
      <c r="E90" s="215">
        <f t="shared" si="34"/>
        <v>2.1687099702886238E-3</v>
      </c>
      <c r="F90" s="52">
        <f t="shared" si="40"/>
        <v>-0.20688690490670694</v>
      </c>
      <c r="H90" s="19">
        <v>320.63400000000007</v>
      </c>
      <c r="I90" s="140">
        <v>268.17899999999997</v>
      </c>
      <c r="J90" s="214">
        <f t="shared" si="35"/>
        <v>2.8876269794099194E-3</v>
      </c>
      <c r="K90" s="215">
        <f t="shared" si="36"/>
        <v>2.3231079617125642E-3</v>
      </c>
      <c r="L90" s="52">
        <f t="shared" si="30"/>
        <v>-0.16359774696382817</v>
      </c>
      <c r="N90" s="40">
        <f t="shared" si="42"/>
        <v>3.8999927019729008</v>
      </c>
      <c r="O90" s="143">
        <f t="shared" si="43"/>
        <v>4.1128594432942256</v>
      </c>
      <c r="P90" s="52">
        <f t="shared" si="44"/>
        <v>5.4581317860836316E-2</v>
      </c>
    </row>
    <row r="91" spans="1:16" ht="20.100000000000001" customHeight="1" x14ac:dyDescent="0.25">
      <c r="A91" s="38" t="s">
        <v>207</v>
      </c>
      <c r="B91" s="19">
        <v>855</v>
      </c>
      <c r="C91" s="140">
        <v>1353.0300000000007</v>
      </c>
      <c r="D91" s="247">
        <f t="shared" si="33"/>
        <v>2.7202299781051709E-3</v>
      </c>
      <c r="E91" s="215">
        <f t="shared" si="34"/>
        <v>4.5001604955135621E-3</v>
      </c>
      <c r="F91" s="52">
        <f t="shared" si="40"/>
        <v>0.58249122807017617</v>
      </c>
      <c r="H91" s="19">
        <v>154.86999999999998</v>
      </c>
      <c r="I91" s="140">
        <v>256.60300000000001</v>
      </c>
      <c r="J91" s="214">
        <f t="shared" si="35"/>
        <v>1.3947578556897087E-3</v>
      </c>
      <c r="K91" s="215">
        <f t="shared" si="36"/>
        <v>2.222830543403209E-3</v>
      </c>
      <c r="L91" s="52">
        <f t="shared" si="30"/>
        <v>0.65689287789759188</v>
      </c>
      <c r="N91" s="40">
        <f t="shared" si="42"/>
        <v>1.8113450292397659</v>
      </c>
      <c r="O91" s="143">
        <f t="shared" si="43"/>
        <v>1.8965063597998557</v>
      </c>
      <c r="P91" s="52">
        <f t="shared" si="44"/>
        <v>4.7015521165414076E-2</v>
      </c>
    </row>
    <row r="92" spans="1:16" ht="20.100000000000001" customHeight="1" x14ac:dyDescent="0.25">
      <c r="A92" s="38" t="s">
        <v>217</v>
      </c>
      <c r="B92" s="19">
        <v>149.32999999999998</v>
      </c>
      <c r="C92" s="140">
        <v>335.9</v>
      </c>
      <c r="D92" s="247">
        <f t="shared" si="33"/>
        <v>4.7510168728707032E-4</v>
      </c>
      <c r="E92" s="215">
        <f t="shared" si="34"/>
        <v>1.1171991089946305E-3</v>
      </c>
      <c r="F92" s="52">
        <f t="shared" si="40"/>
        <v>1.2493805665305029</v>
      </c>
      <c r="H92" s="19">
        <v>89.98299999999999</v>
      </c>
      <c r="I92" s="140">
        <v>250.80699999999999</v>
      </c>
      <c r="J92" s="214">
        <f t="shared" si="35"/>
        <v>8.1038610530462371E-4</v>
      </c>
      <c r="K92" s="215">
        <f t="shared" si="36"/>
        <v>2.1726225340285522E-3</v>
      </c>
      <c r="L92" s="52">
        <f t="shared" si="30"/>
        <v>1.7872709289532471</v>
      </c>
      <c r="N92" s="40">
        <f t="shared" si="42"/>
        <v>6.0257818254871767</v>
      </c>
      <c r="O92" s="143">
        <f t="shared" si="43"/>
        <v>7.4667162846085144</v>
      </c>
      <c r="P92" s="52">
        <f t="shared" si="44"/>
        <v>0.23912821619704761</v>
      </c>
    </row>
    <row r="93" spans="1:16" ht="20.100000000000001" customHeight="1" x14ac:dyDescent="0.25">
      <c r="A93" s="38" t="s">
        <v>203</v>
      </c>
      <c r="B93" s="19">
        <v>256.03999999999996</v>
      </c>
      <c r="C93" s="140">
        <v>800.55999999999983</v>
      </c>
      <c r="D93" s="247">
        <f t="shared" si="33"/>
        <v>8.1460547788777529E-4</v>
      </c>
      <c r="E93" s="215">
        <f t="shared" si="34"/>
        <v>2.66265233312516E-3</v>
      </c>
      <c r="F93" s="52">
        <f t="shared" si="40"/>
        <v>2.1266989532885483</v>
      </c>
      <c r="H93" s="19">
        <v>98.718999999999994</v>
      </c>
      <c r="I93" s="140">
        <v>234.62100000000004</v>
      </c>
      <c r="J93" s="214">
        <f t="shared" si="35"/>
        <v>8.8906244434578915E-4</v>
      </c>
      <c r="K93" s="215">
        <f t="shared" si="36"/>
        <v>2.0324108639564009E-3</v>
      </c>
      <c r="L93" s="52">
        <f t="shared" si="30"/>
        <v>1.3766549499083263</v>
      </c>
      <c r="N93" s="40">
        <f t="shared" si="42"/>
        <v>3.8556084986720829</v>
      </c>
      <c r="O93" s="143">
        <f t="shared" si="43"/>
        <v>2.9307110022983922</v>
      </c>
      <c r="P93" s="52">
        <f t="shared" si="44"/>
        <v>-0.2398836647165386</v>
      </c>
    </row>
    <row r="94" spans="1:16" ht="20.100000000000001" customHeight="1" x14ac:dyDescent="0.25">
      <c r="A94" s="38" t="s">
        <v>202</v>
      </c>
      <c r="B94" s="19">
        <v>158.27000000000001</v>
      </c>
      <c r="C94" s="140">
        <v>390.5</v>
      </c>
      <c r="D94" s="247">
        <f t="shared" si="33"/>
        <v>5.0354479372480168E-4</v>
      </c>
      <c r="E94" s="215">
        <f t="shared" si="34"/>
        <v>1.29879801149867E-3</v>
      </c>
      <c r="F94" s="52">
        <f t="shared" ref="F94" si="45">(C94-B94)/B94</f>
        <v>1.4673027105579073</v>
      </c>
      <c r="H94" s="19">
        <v>65.149000000000001</v>
      </c>
      <c r="I94" s="140">
        <v>220.98</v>
      </c>
      <c r="J94" s="214">
        <f t="shared" si="35"/>
        <v>5.8673132007702495E-4</v>
      </c>
      <c r="K94" s="215">
        <f t="shared" si="36"/>
        <v>1.9142453263650116E-3</v>
      </c>
      <c r="L94" s="52">
        <f t="shared" si="30"/>
        <v>2.3919169902838107</v>
      </c>
      <c r="N94" s="40">
        <f t="shared" si="31"/>
        <v>4.1163202122954443</v>
      </c>
      <c r="O94" s="143">
        <f t="shared" si="32"/>
        <v>5.6588988476312423</v>
      </c>
      <c r="P94" s="52">
        <f t="shared" ref="P94" si="46">(O94-N94)/N94</f>
        <v>0.37474699629249375</v>
      </c>
    </row>
    <row r="95" spans="1:16" ht="20.100000000000001" customHeight="1" thickBot="1" x14ac:dyDescent="0.3">
      <c r="A95" s="8" t="s">
        <v>17</v>
      </c>
      <c r="B95" s="19">
        <f>B96-SUM(B68:B94)</f>
        <v>5243.4200000001583</v>
      </c>
      <c r="C95" s="140">
        <f>C96-SUM(C68:C94)</f>
        <v>4976.0199999999022</v>
      </c>
      <c r="D95" s="247">
        <f t="shared" si="33"/>
        <v>1.6682231896838182E-2</v>
      </c>
      <c r="E95" s="215">
        <f t="shared" si="34"/>
        <v>1.6550178953079343E-2</v>
      </c>
      <c r="F95" s="52">
        <f>(C95-B95)/B95</f>
        <v>-5.0997249886571748E-2</v>
      </c>
      <c r="H95" s="196">
        <f>H96-SUM(H68:H94)</f>
        <v>1816.9789999999484</v>
      </c>
      <c r="I95" s="119">
        <f>I96-SUM(I68:I94)</f>
        <v>1960.568999999974</v>
      </c>
      <c r="J95" s="214">
        <f t="shared" si="35"/>
        <v>1.636369686752218E-2</v>
      </c>
      <c r="K95" s="215">
        <f t="shared" si="36"/>
        <v>1.6983482872957169E-2</v>
      </c>
      <c r="L95" s="52">
        <f t="shared" si="30"/>
        <v>7.902678016643544E-2</v>
      </c>
      <c r="N95" s="40">
        <f t="shared" si="31"/>
        <v>3.4652555011803243</v>
      </c>
      <c r="O95" s="143">
        <f t="shared" si="32"/>
        <v>3.9400344050064362</v>
      </c>
      <c r="P95" s="52">
        <f>(O95-N95)/N95</f>
        <v>0.1370112257709119</v>
      </c>
    </row>
    <row r="96" spans="1:16" ht="26.25" customHeight="1" thickBot="1" x14ac:dyDescent="0.3">
      <c r="A96" s="12" t="s">
        <v>18</v>
      </c>
      <c r="B96" s="17">
        <v>314311.66000000003</v>
      </c>
      <c r="C96" s="145">
        <v>300662.60999999993</v>
      </c>
      <c r="D96" s="243">
        <f>SUM(D68:D95)</f>
        <v>1.0000000000000007</v>
      </c>
      <c r="E96" s="244">
        <f>SUM(E68:E95)</f>
        <v>0.99999999999999978</v>
      </c>
      <c r="F96" s="57">
        <f>(C96-B96)/B96</f>
        <v>-4.3425210506031188E-2</v>
      </c>
      <c r="G96" s="1"/>
      <c r="H96" s="17">
        <v>111037.19499999995</v>
      </c>
      <c r="I96" s="145">
        <v>115439.74899999998</v>
      </c>
      <c r="J96" s="255">
        <f t="shared" si="35"/>
        <v>1</v>
      </c>
      <c r="K96" s="244">
        <f t="shared" si="36"/>
        <v>1</v>
      </c>
      <c r="L96" s="57">
        <f t="shared" si="30"/>
        <v>3.9649362540183357E-2</v>
      </c>
      <c r="M96" s="1"/>
      <c r="N96" s="37">
        <f t="shared" si="31"/>
        <v>3.532710017821163</v>
      </c>
      <c r="O96" s="150">
        <f t="shared" si="32"/>
        <v>3.8395113047146108</v>
      </c>
      <c r="P96" s="57">
        <f>(O96-N96)/N96</f>
        <v>8.6845873379290492E-2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143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4"/>
      <c r="D4" s="348" t="s">
        <v>104</v>
      </c>
      <c r="E4" s="344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4"/>
      <c r="P4" s="130" t="s">
        <v>0</v>
      </c>
    </row>
    <row r="5" spans="1:16" x14ac:dyDescent="0.25">
      <c r="A5" s="361"/>
      <c r="B5" s="351" t="s">
        <v>157</v>
      </c>
      <c r="C5" s="353"/>
      <c r="D5" s="351" t="str">
        <f>B5</f>
        <v>jan-set</v>
      </c>
      <c r="E5" s="353"/>
      <c r="F5" s="131" t="s">
        <v>138</v>
      </c>
      <c r="H5" s="354" t="str">
        <f>B5</f>
        <v>jan-set</v>
      </c>
      <c r="I5" s="353"/>
      <c r="J5" s="351" t="str">
        <f>B5</f>
        <v>jan-set</v>
      </c>
      <c r="K5" s="352"/>
      <c r="L5" s="131" t="str">
        <f>F5</f>
        <v>2022/2021</v>
      </c>
      <c r="N5" s="354" t="str">
        <f>B5</f>
        <v>jan-set</v>
      </c>
      <c r="O5" s="352"/>
      <c r="P5" s="131" t="str">
        <f>L5</f>
        <v>2022/2021</v>
      </c>
    </row>
    <row r="6" spans="1:16" ht="19.5" customHeight="1" thickBot="1" x14ac:dyDescent="0.3">
      <c r="A6" s="362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163</v>
      </c>
      <c r="B7" s="39">
        <v>54267.929999999993</v>
      </c>
      <c r="C7" s="147">
        <v>52998.93</v>
      </c>
      <c r="D7" s="247">
        <f>B7/$B$33</f>
        <v>0.20281780626628895</v>
      </c>
      <c r="E7" s="246">
        <f>C7/$C$33</f>
        <v>0.20603381028661286</v>
      </c>
      <c r="F7" s="52">
        <f>(C7-B7)/B7</f>
        <v>-2.3383976503249578E-2</v>
      </c>
      <c r="H7" s="39">
        <v>14407.599000000002</v>
      </c>
      <c r="I7" s="147">
        <v>15359.106</v>
      </c>
      <c r="J7" s="247">
        <f>H7/$H$33</f>
        <v>0.22791906914046531</v>
      </c>
      <c r="K7" s="246">
        <f>I7/$I$33</f>
        <v>0.23416471473578682</v>
      </c>
      <c r="L7" s="52">
        <f t="shared" ref="L7:L33" si="0">(I7-H7)/H7</f>
        <v>6.6042024073546021E-2</v>
      </c>
      <c r="N7" s="27">
        <f t="shared" ref="N7:O33" si="1">(H7/B7)*10</f>
        <v>2.6549011543281646</v>
      </c>
      <c r="O7" s="151">
        <f t="shared" si="1"/>
        <v>2.8980030351556154</v>
      </c>
      <c r="P7" s="61">
        <f>(O7-N7)/N7</f>
        <v>9.1567205969658352E-2</v>
      </c>
    </row>
    <row r="8" spans="1:16" ht="20.100000000000001" customHeight="1" x14ac:dyDescent="0.25">
      <c r="A8" s="8" t="s">
        <v>168</v>
      </c>
      <c r="B8" s="19">
        <v>58671.179999999993</v>
      </c>
      <c r="C8" s="140">
        <v>43652.63</v>
      </c>
      <c r="D8" s="247">
        <f t="shared" ref="D8:D32" si="2">B8/$B$33</f>
        <v>0.21927425679687004</v>
      </c>
      <c r="E8" s="215">
        <f t="shared" ref="E8:E32" si="3">C8/$C$33</f>
        <v>0.16969998616824347</v>
      </c>
      <c r="F8" s="52">
        <f t="shared" ref="F8:F33" si="4">(C8-B8)/B8</f>
        <v>-0.25597831848618008</v>
      </c>
      <c r="H8" s="19">
        <v>11432.675999999999</v>
      </c>
      <c r="I8" s="140">
        <v>8981.0319999999992</v>
      </c>
      <c r="J8" s="247">
        <f t="shared" ref="J8:J32" si="5">H8/$H$33</f>
        <v>0.18085767598782684</v>
      </c>
      <c r="K8" s="215">
        <f t="shared" ref="K8:K32" si="6">I8/$I$33</f>
        <v>0.13692468795468779</v>
      </c>
      <c r="L8" s="52">
        <f t="shared" si="0"/>
        <v>-0.21444183321560065</v>
      </c>
      <c r="N8" s="27">
        <f t="shared" si="1"/>
        <v>1.9486016814388258</v>
      </c>
      <c r="O8" s="152">
        <f t="shared" si="1"/>
        <v>2.0573862330860706</v>
      </c>
      <c r="P8" s="52">
        <f t="shared" ref="P8:P71" si="7">(O8-N8)/N8</f>
        <v>5.5826982334798901E-2</v>
      </c>
    </row>
    <row r="9" spans="1:16" ht="20.100000000000001" customHeight="1" x14ac:dyDescent="0.25">
      <c r="A9" s="8" t="s">
        <v>173</v>
      </c>
      <c r="B9" s="19">
        <v>21098.45</v>
      </c>
      <c r="C9" s="140">
        <v>22131.72</v>
      </c>
      <c r="D9" s="247">
        <f t="shared" si="2"/>
        <v>7.8852120296812225E-2</v>
      </c>
      <c r="E9" s="215">
        <f t="shared" si="3"/>
        <v>8.6037257729475583E-2</v>
      </c>
      <c r="F9" s="52">
        <f t="shared" si="4"/>
        <v>4.8973739777092649E-2</v>
      </c>
      <c r="H9" s="19">
        <v>4483.3519999999999</v>
      </c>
      <c r="I9" s="140">
        <v>4729.7910000000002</v>
      </c>
      <c r="J9" s="247">
        <f t="shared" si="5"/>
        <v>7.0923782267194091E-2</v>
      </c>
      <c r="K9" s="215">
        <f t="shared" si="6"/>
        <v>7.2110327272621982E-2</v>
      </c>
      <c r="L9" s="52">
        <f t="shared" si="0"/>
        <v>5.4967577830159292E-2</v>
      </c>
      <c r="N9" s="27">
        <f t="shared" si="1"/>
        <v>2.1249674739139603</v>
      </c>
      <c r="O9" s="152">
        <f t="shared" si="1"/>
        <v>2.1371095423220607</v>
      </c>
      <c r="P9" s="52">
        <f t="shared" si="7"/>
        <v>5.7140020057511827E-3</v>
      </c>
    </row>
    <row r="10" spans="1:16" ht="20.100000000000001" customHeight="1" x14ac:dyDescent="0.25">
      <c r="A10" s="8" t="s">
        <v>164</v>
      </c>
      <c r="B10" s="19">
        <v>17951.919999999998</v>
      </c>
      <c r="C10" s="140">
        <v>19557.590000000004</v>
      </c>
      <c r="D10" s="247">
        <f t="shared" si="2"/>
        <v>6.7092462024402222E-2</v>
      </c>
      <c r="E10" s="215">
        <f t="shared" si="3"/>
        <v>7.6030304531117088E-2</v>
      </c>
      <c r="F10" s="52">
        <f t="shared" si="4"/>
        <v>8.9442800547239826E-2</v>
      </c>
      <c r="H10" s="19">
        <v>4163.71</v>
      </c>
      <c r="I10" s="140">
        <v>4704.6430000000009</v>
      </c>
      <c r="J10" s="247">
        <f t="shared" si="5"/>
        <v>6.5867248760244274E-2</v>
      </c>
      <c r="K10" s="215">
        <f t="shared" si="6"/>
        <v>7.1726921217206044E-2</v>
      </c>
      <c r="L10" s="52">
        <f t="shared" si="0"/>
        <v>0.12991610847057095</v>
      </c>
      <c r="N10" s="27">
        <f t="shared" si="1"/>
        <v>2.3193675105504039</v>
      </c>
      <c r="O10" s="152">
        <f t="shared" si="1"/>
        <v>2.4055330948240554</v>
      </c>
      <c r="P10" s="52">
        <f t="shared" si="7"/>
        <v>3.7150466186017993E-2</v>
      </c>
    </row>
    <row r="11" spans="1:16" ht="20.100000000000001" customHeight="1" x14ac:dyDescent="0.25">
      <c r="A11" s="8" t="s">
        <v>167</v>
      </c>
      <c r="B11" s="19">
        <v>12887.269999999999</v>
      </c>
      <c r="C11" s="140">
        <v>13356.610000000002</v>
      </c>
      <c r="D11" s="247">
        <f t="shared" si="2"/>
        <v>4.8164133589789729E-2</v>
      </c>
      <c r="E11" s="215">
        <f t="shared" si="3"/>
        <v>5.1923939800525717E-2</v>
      </c>
      <c r="F11" s="52">
        <f t="shared" si="4"/>
        <v>3.6418884682326347E-2</v>
      </c>
      <c r="H11" s="19">
        <v>4079.6410000000005</v>
      </c>
      <c r="I11" s="140">
        <v>4678.2489999999998</v>
      </c>
      <c r="J11" s="247">
        <f t="shared" si="5"/>
        <v>6.4537330553638889E-2</v>
      </c>
      <c r="K11" s="215">
        <f t="shared" si="6"/>
        <v>7.1324518663259437E-2</v>
      </c>
      <c r="L11" s="52">
        <f t="shared" si="0"/>
        <v>0.14673055790938447</v>
      </c>
      <c r="N11" s="27">
        <f t="shared" si="1"/>
        <v>3.1656363217345493</v>
      </c>
      <c r="O11" s="152">
        <f t="shared" si="1"/>
        <v>3.5025721346958538</v>
      </c>
      <c r="P11" s="52">
        <f t="shared" si="7"/>
        <v>0.10643541415290782</v>
      </c>
    </row>
    <row r="12" spans="1:16" ht="20.100000000000001" customHeight="1" x14ac:dyDescent="0.25">
      <c r="A12" s="8" t="s">
        <v>165</v>
      </c>
      <c r="B12" s="19">
        <v>13488.499999999998</v>
      </c>
      <c r="C12" s="140">
        <v>15092.749999999998</v>
      </c>
      <c r="D12" s="247">
        <f t="shared" si="2"/>
        <v>5.0411135634302592E-2</v>
      </c>
      <c r="E12" s="215">
        <f t="shared" si="3"/>
        <v>5.8673199443899635E-2</v>
      </c>
      <c r="F12" s="52">
        <f t="shared" si="4"/>
        <v>0.11893464803351005</v>
      </c>
      <c r="H12" s="19">
        <v>3151.7820000000002</v>
      </c>
      <c r="I12" s="140">
        <v>4074.2269999999999</v>
      </c>
      <c r="J12" s="247">
        <f t="shared" si="5"/>
        <v>4.9859190249095214E-2</v>
      </c>
      <c r="K12" s="215">
        <f t="shared" si="6"/>
        <v>6.2115607719866017E-2</v>
      </c>
      <c r="L12" s="52">
        <f t="shared" si="0"/>
        <v>0.29267411261311843</v>
      </c>
      <c r="N12" s="27">
        <f t="shared" si="1"/>
        <v>2.3366438076880311</v>
      </c>
      <c r="O12" s="152">
        <f t="shared" si="1"/>
        <v>2.6994596743469552</v>
      </c>
      <c r="P12" s="52">
        <f t="shared" si="7"/>
        <v>0.15527221798426719</v>
      </c>
    </row>
    <row r="13" spans="1:16" ht="20.100000000000001" customHeight="1" x14ac:dyDescent="0.25">
      <c r="A13" s="8" t="s">
        <v>166</v>
      </c>
      <c r="B13" s="19">
        <v>21215.55</v>
      </c>
      <c r="C13" s="140">
        <v>17874.84</v>
      </c>
      <c r="D13" s="247">
        <f t="shared" si="2"/>
        <v>7.9289763028233567E-2</v>
      </c>
      <c r="E13" s="215">
        <f t="shared" si="3"/>
        <v>6.9488598986122155E-2</v>
      </c>
      <c r="F13" s="52">
        <f t="shared" si="4"/>
        <v>-0.15746516116716272</v>
      </c>
      <c r="H13" s="19">
        <v>4706.1909999999998</v>
      </c>
      <c r="I13" s="140">
        <v>4050.6740000000004</v>
      </c>
      <c r="J13" s="247">
        <f t="shared" si="5"/>
        <v>7.4448953772050103E-2</v>
      </c>
      <c r="K13" s="215">
        <f t="shared" si="6"/>
        <v>6.1756519012087598E-2</v>
      </c>
      <c r="L13" s="52">
        <f t="shared" si="0"/>
        <v>-0.13928822693341589</v>
      </c>
      <c r="N13" s="27">
        <f t="shared" si="1"/>
        <v>2.2182743317990812</v>
      </c>
      <c r="O13" s="152">
        <f t="shared" si="1"/>
        <v>2.2661316129263258</v>
      </c>
      <c r="P13" s="52">
        <f t="shared" si="7"/>
        <v>2.1574103996610316E-2</v>
      </c>
    </row>
    <row r="14" spans="1:16" ht="20.100000000000001" customHeight="1" x14ac:dyDescent="0.25">
      <c r="A14" s="8" t="s">
        <v>175</v>
      </c>
      <c r="B14" s="19">
        <v>6054.829999999999</v>
      </c>
      <c r="C14" s="140">
        <v>9320.92</v>
      </c>
      <c r="D14" s="247">
        <f t="shared" si="2"/>
        <v>2.2628969594294723E-2</v>
      </c>
      <c r="E14" s="215">
        <f t="shared" si="3"/>
        <v>3.6235159143339225E-2</v>
      </c>
      <c r="F14" s="52">
        <f t="shared" si="4"/>
        <v>0.53941894322383976</v>
      </c>
      <c r="H14" s="19">
        <v>1413.742</v>
      </c>
      <c r="I14" s="140">
        <v>2170.2619999999997</v>
      </c>
      <c r="J14" s="247">
        <f t="shared" si="5"/>
        <v>2.2364500889064144E-2</v>
      </c>
      <c r="K14" s="215">
        <f t="shared" si="6"/>
        <v>3.3087784024142947E-2</v>
      </c>
      <c r="L14" s="52">
        <f t="shared" si="0"/>
        <v>0.53511885478397037</v>
      </c>
      <c r="N14" s="27">
        <f t="shared" si="1"/>
        <v>2.3348995760409461</v>
      </c>
      <c r="O14" s="152">
        <f t="shared" si="1"/>
        <v>2.3283774563025963</v>
      </c>
      <c r="P14" s="52">
        <f t="shared" si="7"/>
        <v>-2.7933191668177522E-3</v>
      </c>
    </row>
    <row r="15" spans="1:16" ht="20.100000000000001" customHeight="1" x14ac:dyDescent="0.25">
      <c r="A15" s="8" t="s">
        <v>174</v>
      </c>
      <c r="B15" s="19">
        <v>5296.7499999999991</v>
      </c>
      <c r="C15" s="140">
        <v>5417.920000000001</v>
      </c>
      <c r="D15" s="247">
        <f t="shared" si="2"/>
        <v>1.9795765479556086E-2</v>
      </c>
      <c r="E15" s="215">
        <f t="shared" si="3"/>
        <v>2.1062212037640114E-2</v>
      </c>
      <c r="F15" s="52">
        <f t="shared" si="4"/>
        <v>2.2876292065889821E-2</v>
      </c>
      <c r="H15" s="19">
        <v>1702.8589999999999</v>
      </c>
      <c r="I15" s="140">
        <v>1866.4110000000003</v>
      </c>
      <c r="J15" s="247">
        <f t="shared" si="5"/>
        <v>2.6938148275605363E-2</v>
      </c>
      <c r="K15" s="215">
        <f t="shared" si="6"/>
        <v>2.8455275938243717E-2</v>
      </c>
      <c r="L15" s="52">
        <f t="shared" si="0"/>
        <v>9.6045532836247963E-2</v>
      </c>
      <c r="N15" s="27">
        <f t="shared" si="1"/>
        <v>3.2149129182989573</v>
      </c>
      <c r="O15" s="152">
        <f t="shared" si="1"/>
        <v>3.4448847528202702</v>
      </c>
      <c r="P15" s="52">
        <f t="shared" si="7"/>
        <v>7.1532834750308971E-2</v>
      </c>
    </row>
    <row r="16" spans="1:16" ht="20.100000000000001" customHeight="1" x14ac:dyDescent="0.25">
      <c r="A16" s="8" t="s">
        <v>172</v>
      </c>
      <c r="B16" s="19">
        <v>6870.75</v>
      </c>
      <c r="C16" s="140">
        <v>5798.7999999999993</v>
      </c>
      <c r="D16" s="247">
        <f t="shared" si="2"/>
        <v>2.567834156202577E-2</v>
      </c>
      <c r="E16" s="215">
        <f t="shared" si="3"/>
        <v>2.2542886414688192E-2</v>
      </c>
      <c r="F16" s="52">
        <f t="shared" si="4"/>
        <v>-0.15601644653058264</v>
      </c>
      <c r="H16" s="19">
        <v>1901.895</v>
      </c>
      <c r="I16" s="140">
        <v>1694.4809999999998</v>
      </c>
      <c r="J16" s="247">
        <f t="shared" si="5"/>
        <v>3.008677143241599E-2</v>
      </c>
      <c r="K16" s="215">
        <f t="shared" si="6"/>
        <v>2.5834033568764403E-2</v>
      </c>
      <c r="L16" s="52">
        <f t="shared" si="0"/>
        <v>-0.10905649365501262</v>
      </c>
      <c r="N16" s="27">
        <f t="shared" si="1"/>
        <v>2.7681039187861591</v>
      </c>
      <c r="O16" s="152">
        <f t="shared" si="1"/>
        <v>2.922123542801959</v>
      </c>
      <c r="P16" s="52">
        <f t="shared" si="7"/>
        <v>5.5640838832141444E-2</v>
      </c>
    </row>
    <row r="17" spans="1:16" ht="20.100000000000001" customHeight="1" x14ac:dyDescent="0.25">
      <c r="A17" s="8" t="s">
        <v>185</v>
      </c>
      <c r="B17" s="19">
        <v>4461.97</v>
      </c>
      <c r="C17" s="140">
        <v>7347.42</v>
      </c>
      <c r="D17" s="247">
        <f t="shared" si="2"/>
        <v>1.6675907244407397E-2</v>
      </c>
      <c r="E17" s="215">
        <f t="shared" si="3"/>
        <v>2.8563160395428076E-2</v>
      </c>
      <c r="F17" s="52">
        <f t="shared" si="4"/>
        <v>0.64667624390123635</v>
      </c>
      <c r="H17" s="19">
        <v>979.74700000000007</v>
      </c>
      <c r="I17" s="140">
        <v>1595.183</v>
      </c>
      <c r="J17" s="247">
        <f t="shared" si="5"/>
        <v>1.5498975522095211E-2</v>
      </c>
      <c r="K17" s="215">
        <f t="shared" si="6"/>
        <v>2.4320137652958228E-2</v>
      </c>
      <c r="L17" s="52">
        <f t="shared" si="0"/>
        <v>0.62815808570988207</v>
      </c>
      <c r="N17" s="27">
        <f t="shared" si="1"/>
        <v>2.1957722709924092</v>
      </c>
      <c r="O17" s="152">
        <f t="shared" si="1"/>
        <v>2.1710790998745138</v>
      </c>
      <c r="P17" s="52">
        <f t="shared" si="7"/>
        <v>-1.1245779648512944E-2</v>
      </c>
    </row>
    <row r="18" spans="1:16" ht="20.100000000000001" customHeight="1" x14ac:dyDescent="0.25">
      <c r="A18" s="8" t="s">
        <v>170</v>
      </c>
      <c r="B18" s="19">
        <v>4752.24</v>
      </c>
      <c r="C18" s="140">
        <v>4864.1399999999994</v>
      </c>
      <c r="D18" s="247">
        <f t="shared" si="2"/>
        <v>1.7760745465156109E-2</v>
      </c>
      <c r="E18" s="215">
        <f t="shared" si="3"/>
        <v>1.8909387377585261E-2</v>
      </c>
      <c r="F18" s="52">
        <f t="shared" si="4"/>
        <v>2.3546790566132948E-2</v>
      </c>
      <c r="H18" s="19">
        <v>1071.33</v>
      </c>
      <c r="I18" s="140">
        <v>1134.96</v>
      </c>
      <c r="J18" s="247">
        <f t="shared" si="5"/>
        <v>1.6947760438241977E-2</v>
      </c>
      <c r="K18" s="215">
        <f t="shared" si="6"/>
        <v>1.73035842474509E-2</v>
      </c>
      <c r="L18" s="52">
        <f t="shared" si="0"/>
        <v>5.9393464198706385E-2</v>
      </c>
      <c r="N18" s="27">
        <f t="shared" si="1"/>
        <v>2.2543684662390788</v>
      </c>
      <c r="O18" s="152">
        <f t="shared" si="1"/>
        <v>2.3333209981620597</v>
      </c>
      <c r="P18" s="52">
        <f t="shared" si="7"/>
        <v>3.5022017520807483E-2</v>
      </c>
    </row>
    <row r="19" spans="1:16" ht="20.100000000000001" customHeight="1" x14ac:dyDescent="0.25">
      <c r="A19" s="8" t="s">
        <v>182</v>
      </c>
      <c r="B19" s="19">
        <v>4548.3500000000004</v>
      </c>
      <c r="C19" s="140">
        <v>3705.18</v>
      </c>
      <c r="D19" s="247">
        <f t="shared" si="2"/>
        <v>1.6998738833990456E-2</v>
      </c>
      <c r="E19" s="215">
        <f t="shared" si="3"/>
        <v>1.4403920101740774E-2</v>
      </c>
      <c r="F19" s="52">
        <f t="shared" si="4"/>
        <v>-0.1853793133773787</v>
      </c>
      <c r="H19" s="19">
        <v>1163.9549999999999</v>
      </c>
      <c r="I19" s="140">
        <v>1080.0419999999999</v>
      </c>
      <c r="J19" s="247">
        <f t="shared" si="5"/>
        <v>1.8413029132847897E-2</v>
      </c>
      <c r="K19" s="215">
        <f t="shared" si="6"/>
        <v>1.6466305189421094E-2</v>
      </c>
      <c r="L19" s="52">
        <f t="shared" si="0"/>
        <v>-7.2092993285822915E-2</v>
      </c>
      <c r="N19" s="27">
        <f t="shared" si="1"/>
        <v>2.5590708718546287</v>
      </c>
      <c r="O19" s="152">
        <f t="shared" si="1"/>
        <v>2.9149515003319677</v>
      </c>
      <c r="P19" s="52">
        <f t="shared" si="7"/>
        <v>0.13906634333242307</v>
      </c>
    </row>
    <row r="20" spans="1:16" ht="20.100000000000001" customHeight="1" x14ac:dyDescent="0.25">
      <c r="A20" s="8" t="s">
        <v>186</v>
      </c>
      <c r="B20" s="19">
        <v>2349.5899999999997</v>
      </c>
      <c r="C20" s="140">
        <v>4053.99</v>
      </c>
      <c r="D20" s="247">
        <f t="shared" si="2"/>
        <v>8.7812210531194E-3</v>
      </c>
      <c r="E20" s="215">
        <f t="shared" si="3"/>
        <v>1.575992206944226E-2</v>
      </c>
      <c r="F20" s="52">
        <f t="shared" si="4"/>
        <v>0.72540315544414147</v>
      </c>
      <c r="H20" s="19">
        <v>574.58000000000015</v>
      </c>
      <c r="I20" s="140">
        <v>860.35500000000002</v>
      </c>
      <c r="J20" s="247">
        <f t="shared" si="5"/>
        <v>9.0894908129195272E-3</v>
      </c>
      <c r="K20" s="215">
        <f t="shared" si="6"/>
        <v>1.3116960267512176E-2</v>
      </c>
      <c r="L20" s="52">
        <f t="shared" si="0"/>
        <v>0.49736329144766572</v>
      </c>
      <c r="N20" s="27">
        <f t="shared" si="1"/>
        <v>2.445447929213183</v>
      </c>
      <c r="O20" s="152">
        <f t="shared" si="1"/>
        <v>2.1222425314319966</v>
      </c>
      <c r="P20" s="52">
        <f t="shared" si="7"/>
        <v>-0.13216613362328961</v>
      </c>
    </row>
    <row r="21" spans="1:16" ht="20.100000000000001" customHeight="1" x14ac:dyDescent="0.25">
      <c r="A21" s="8" t="s">
        <v>205</v>
      </c>
      <c r="B21" s="19">
        <v>2205.2300000000005</v>
      </c>
      <c r="C21" s="140">
        <v>3546.25</v>
      </c>
      <c r="D21" s="247">
        <f t="shared" si="2"/>
        <v>8.2416983826840012E-3</v>
      </c>
      <c r="E21" s="215">
        <f t="shared" si="3"/>
        <v>1.3786078317598125E-2</v>
      </c>
      <c r="F21" s="52">
        <f t="shared" si="4"/>
        <v>0.60810890474009482</v>
      </c>
      <c r="H21" s="19">
        <v>461.31599999999997</v>
      </c>
      <c r="I21" s="140">
        <v>820.71500000000003</v>
      </c>
      <c r="J21" s="247">
        <f t="shared" si="5"/>
        <v>7.2977262415203862E-3</v>
      </c>
      <c r="K21" s="215">
        <f t="shared" si="6"/>
        <v>1.2512609383279293E-2</v>
      </c>
      <c r="L21" s="52">
        <f t="shared" si="0"/>
        <v>0.77907334668643635</v>
      </c>
      <c r="N21" s="27">
        <f t="shared" si="1"/>
        <v>2.0919178498387918</v>
      </c>
      <c r="O21" s="152">
        <f t="shared" si="1"/>
        <v>2.3143179414874866</v>
      </c>
      <c r="P21" s="52">
        <f t="shared" si="7"/>
        <v>0.10631397005663175</v>
      </c>
    </row>
    <row r="22" spans="1:16" ht="20.100000000000001" customHeight="1" x14ac:dyDescent="0.25">
      <c r="A22" s="8" t="s">
        <v>188</v>
      </c>
      <c r="B22" s="19">
        <v>1190.8900000000001</v>
      </c>
      <c r="C22" s="140">
        <v>2459.41</v>
      </c>
      <c r="D22" s="247">
        <f t="shared" si="2"/>
        <v>4.4507630437435313E-3</v>
      </c>
      <c r="E22" s="215">
        <f t="shared" si="3"/>
        <v>9.5609781812009877E-3</v>
      </c>
      <c r="F22" s="52">
        <f t="shared" si="4"/>
        <v>1.065186541158293</v>
      </c>
      <c r="H22" s="19">
        <v>274.83</v>
      </c>
      <c r="I22" s="140">
        <v>608.13099999999997</v>
      </c>
      <c r="J22" s="247">
        <f t="shared" si="5"/>
        <v>4.3476361170153377E-3</v>
      </c>
      <c r="K22" s="215">
        <f t="shared" si="6"/>
        <v>9.2715566997837486E-3</v>
      </c>
      <c r="L22" s="52">
        <f t="shared" ref="L22" si="8">(I22-H22)/H22</f>
        <v>1.2127533384273914</v>
      </c>
      <c r="N22" s="27">
        <f t="shared" ref="N22" si="9">(H22/B22)*10</f>
        <v>2.3077698192108418</v>
      </c>
      <c r="O22" s="152">
        <f t="shared" ref="O22" si="10">(I22/C22)*10</f>
        <v>2.4726702745780491</v>
      </c>
      <c r="P22" s="52">
        <f t="shared" ref="P22" si="11">(O22-N22)/N22</f>
        <v>7.1454463956720005E-2</v>
      </c>
    </row>
    <row r="23" spans="1:16" ht="20.100000000000001" customHeight="1" x14ac:dyDescent="0.25">
      <c r="A23" s="8" t="s">
        <v>169</v>
      </c>
      <c r="B23" s="19">
        <v>1843.54</v>
      </c>
      <c r="C23" s="140">
        <v>1835.46</v>
      </c>
      <c r="D23" s="247">
        <f t="shared" si="2"/>
        <v>6.8899392065286886E-3</v>
      </c>
      <c r="E23" s="215">
        <f t="shared" si="3"/>
        <v>7.1353670239883409E-3</v>
      </c>
      <c r="F23" s="52">
        <f t="shared" si="4"/>
        <v>-4.382872083057556E-3</v>
      </c>
      <c r="H23" s="19">
        <v>552.40200000000004</v>
      </c>
      <c r="I23" s="140">
        <v>574.58699999999999</v>
      </c>
      <c r="J23" s="247">
        <f t="shared" si="5"/>
        <v>8.7386489332005497E-3</v>
      </c>
      <c r="K23" s="215">
        <f t="shared" si="6"/>
        <v>8.7601453460827428E-3</v>
      </c>
      <c r="L23" s="52">
        <f t="shared" si="0"/>
        <v>4.0160969728567135E-2</v>
      </c>
      <c r="N23" s="27">
        <f t="shared" si="1"/>
        <v>2.9964199312192852</v>
      </c>
      <c r="O23" s="152">
        <f t="shared" si="1"/>
        <v>3.1304795528096498</v>
      </c>
      <c r="P23" s="52">
        <f t="shared" si="7"/>
        <v>4.4739931207110187E-2</v>
      </c>
    </row>
    <row r="24" spans="1:16" ht="20.100000000000001" customHeight="1" x14ac:dyDescent="0.25">
      <c r="A24" s="8" t="s">
        <v>208</v>
      </c>
      <c r="B24" s="19">
        <v>2978.89</v>
      </c>
      <c r="C24" s="140">
        <v>2927.98</v>
      </c>
      <c r="D24" s="247">
        <f t="shared" si="2"/>
        <v>1.1133130283550258E-2</v>
      </c>
      <c r="E24" s="215">
        <f t="shared" si="3"/>
        <v>1.1382548210746834E-2</v>
      </c>
      <c r="F24" s="52">
        <f t="shared" si="4"/>
        <v>-1.7090258451973674E-2</v>
      </c>
      <c r="H24" s="19">
        <v>591.298</v>
      </c>
      <c r="I24" s="140">
        <v>569.82500000000005</v>
      </c>
      <c r="J24" s="247">
        <f t="shared" si="5"/>
        <v>9.3539589590617318E-3</v>
      </c>
      <c r="K24" s="215">
        <f t="shared" si="6"/>
        <v>8.6875439608477042E-3</v>
      </c>
      <c r="L24" s="52">
        <f t="shared" si="0"/>
        <v>-3.6315022205385364E-2</v>
      </c>
      <c r="N24" s="27">
        <f t="shared" si="1"/>
        <v>1.9849608411186717</v>
      </c>
      <c r="O24" s="152">
        <f t="shared" si="1"/>
        <v>1.9461369271648032</v>
      </c>
      <c r="P24" s="52">
        <f t="shared" si="7"/>
        <v>-1.9559032676930935E-2</v>
      </c>
    </row>
    <row r="25" spans="1:16" ht="20.100000000000001" customHeight="1" x14ac:dyDescent="0.25">
      <c r="A25" s="8" t="s">
        <v>190</v>
      </c>
      <c r="B25" s="19">
        <v>7112.4899999999989</v>
      </c>
      <c r="C25" s="140">
        <v>2775.81</v>
      </c>
      <c r="D25" s="247">
        <f t="shared" si="2"/>
        <v>2.6581806582468091E-2</v>
      </c>
      <c r="E25" s="215">
        <f t="shared" si="3"/>
        <v>1.0790985986541291E-2</v>
      </c>
      <c r="F25" s="52">
        <f t="shared" si="4"/>
        <v>-0.609727395047304</v>
      </c>
      <c r="H25" s="19">
        <v>1065.135</v>
      </c>
      <c r="I25" s="140">
        <v>529.67399999999998</v>
      </c>
      <c r="J25" s="247">
        <f t="shared" si="5"/>
        <v>1.6849759471299103E-2</v>
      </c>
      <c r="K25" s="215">
        <f t="shared" si="6"/>
        <v>8.0754023777792235E-3</v>
      </c>
      <c r="L25" s="52">
        <f t="shared" si="0"/>
        <v>-0.50271655705614782</v>
      </c>
      <c r="N25" s="27">
        <f t="shared" si="1"/>
        <v>1.4975557083384303</v>
      </c>
      <c r="O25" s="152">
        <f t="shared" si="1"/>
        <v>1.9081781534038713</v>
      </c>
      <c r="P25" s="52">
        <f t="shared" si="7"/>
        <v>0.27419510524989771</v>
      </c>
    </row>
    <row r="26" spans="1:16" ht="20.100000000000001" customHeight="1" x14ac:dyDescent="0.25">
      <c r="A26" s="8" t="s">
        <v>178</v>
      </c>
      <c r="B26" s="19">
        <v>1831.56</v>
      </c>
      <c r="C26" s="140">
        <v>1855.4300000000003</v>
      </c>
      <c r="D26" s="247">
        <f t="shared" si="2"/>
        <v>6.8451658510852408E-3</v>
      </c>
      <c r="E26" s="215">
        <f t="shared" si="3"/>
        <v>7.213000576051066E-3</v>
      </c>
      <c r="F26" s="52">
        <f t="shared" si="4"/>
        <v>1.3032606084430947E-2</v>
      </c>
      <c r="H26" s="19">
        <v>509.67600000000004</v>
      </c>
      <c r="I26" s="140">
        <v>517.10900000000004</v>
      </c>
      <c r="J26" s="247">
        <f t="shared" si="5"/>
        <v>8.0627507389146365E-3</v>
      </c>
      <c r="K26" s="215">
        <f t="shared" si="6"/>
        <v>7.8838365639450625E-3</v>
      </c>
      <c r="L26" s="52">
        <f t="shared" si="0"/>
        <v>1.4583774790258894E-2</v>
      </c>
      <c r="N26" s="27">
        <f t="shared" si="1"/>
        <v>2.7827425800956562</v>
      </c>
      <c r="O26" s="152">
        <f t="shared" si="1"/>
        <v>2.7870035517373331</v>
      </c>
      <c r="P26" s="52">
        <f t="shared" si="7"/>
        <v>1.531213009839507E-3</v>
      </c>
    </row>
    <row r="27" spans="1:16" ht="20.100000000000001" customHeight="1" x14ac:dyDescent="0.25">
      <c r="A27" s="8" t="s">
        <v>177</v>
      </c>
      <c r="B27" s="19">
        <v>1753.0299999999997</v>
      </c>
      <c r="C27" s="140">
        <v>1326.39</v>
      </c>
      <c r="D27" s="247">
        <f t="shared" si="2"/>
        <v>6.5516723950773976E-3</v>
      </c>
      <c r="E27" s="215">
        <f t="shared" si="3"/>
        <v>5.1563528853518443E-3</v>
      </c>
      <c r="F27" s="52">
        <f t="shared" si="4"/>
        <v>-0.24337290291666414</v>
      </c>
      <c r="H27" s="19">
        <v>615.57999999999993</v>
      </c>
      <c r="I27" s="140">
        <v>469.02199999999999</v>
      </c>
      <c r="J27" s="247">
        <f t="shared" si="5"/>
        <v>9.738084783001498E-3</v>
      </c>
      <c r="K27" s="215">
        <f t="shared" si="6"/>
        <v>7.1507028361421695E-3</v>
      </c>
      <c r="L27" s="52">
        <f t="shared" si="0"/>
        <v>-0.23808115923194378</v>
      </c>
      <c r="N27" s="27">
        <f t="shared" si="1"/>
        <v>3.5115200538496207</v>
      </c>
      <c r="O27" s="152">
        <f t="shared" si="1"/>
        <v>3.536079132080308</v>
      </c>
      <c r="P27" s="52">
        <f t="shared" si="7"/>
        <v>6.9938595975732936E-3</v>
      </c>
    </row>
    <row r="28" spans="1:16" ht="20.100000000000001" customHeight="1" x14ac:dyDescent="0.25">
      <c r="A28" s="8" t="s">
        <v>176</v>
      </c>
      <c r="B28" s="19">
        <v>1240.95</v>
      </c>
      <c r="C28" s="140">
        <v>1509.69</v>
      </c>
      <c r="D28" s="247">
        <f t="shared" si="2"/>
        <v>4.6378543770906932E-3</v>
      </c>
      <c r="E28" s="215">
        <f t="shared" si="3"/>
        <v>5.8689332605695354E-3</v>
      </c>
      <c r="F28" s="52">
        <f t="shared" si="4"/>
        <v>0.21655989362988035</v>
      </c>
      <c r="H28" s="19">
        <v>308.31</v>
      </c>
      <c r="I28" s="140">
        <v>404.09000000000003</v>
      </c>
      <c r="J28" s="247">
        <f t="shared" si="5"/>
        <v>4.8772684613652036E-3</v>
      </c>
      <c r="K28" s="215">
        <f t="shared" si="6"/>
        <v>6.1607504745122606E-3</v>
      </c>
      <c r="L28" s="52">
        <f t="shared" si="0"/>
        <v>0.31066134734520462</v>
      </c>
      <c r="N28" s="27">
        <f t="shared" si="1"/>
        <v>2.4844675450259883</v>
      </c>
      <c r="O28" s="152">
        <f t="shared" si="1"/>
        <v>2.6766422245626584</v>
      </c>
      <c r="P28" s="52">
        <f t="shared" si="7"/>
        <v>7.7350448759699902E-2</v>
      </c>
    </row>
    <row r="29" spans="1:16" ht="20.100000000000001" customHeight="1" x14ac:dyDescent="0.25">
      <c r="A29" s="8" t="s">
        <v>180</v>
      </c>
      <c r="B29" s="19">
        <v>1178.5999999999999</v>
      </c>
      <c r="C29" s="140">
        <v>1177.1500000000001</v>
      </c>
      <c r="D29" s="247">
        <f t="shared" si="2"/>
        <v>4.4048311123245018E-3</v>
      </c>
      <c r="E29" s="215">
        <f t="shared" si="3"/>
        <v>4.5761810621249583E-3</v>
      </c>
      <c r="F29" s="52">
        <f>(C29-B29)/B29</f>
        <v>-1.2302732054978944E-3</v>
      </c>
      <c r="H29" s="19">
        <v>322.06899999999996</v>
      </c>
      <c r="I29" s="140">
        <v>349.71999999999997</v>
      </c>
      <c r="J29" s="247">
        <f t="shared" si="5"/>
        <v>5.094927106105639E-3</v>
      </c>
      <c r="K29" s="215">
        <f t="shared" si="6"/>
        <v>5.331826216799296E-3</v>
      </c>
      <c r="L29" s="52">
        <f t="shared" si="0"/>
        <v>8.5854273463139924E-2</v>
      </c>
      <c r="N29" s="27">
        <f t="shared" si="1"/>
        <v>2.7326404208382824</v>
      </c>
      <c r="O29" s="152">
        <f t="shared" si="1"/>
        <v>2.9709043027651525</v>
      </c>
      <c r="P29" s="52">
        <f>(O29-N29)/N29</f>
        <v>8.7191816424123131E-2</v>
      </c>
    </row>
    <row r="30" spans="1:16" ht="20.100000000000001" customHeight="1" x14ac:dyDescent="0.25">
      <c r="A30" s="8" t="s">
        <v>179</v>
      </c>
      <c r="B30" s="19">
        <v>70.61</v>
      </c>
      <c r="C30" s="140">
        <v>303.25999999999993</v>
      </c>
      <c r="D30" s="247">
        <f t="shared" si="2"/>
        <v>2.6389370850265831E-4</v>
      </c>
      <c r="E30" s="215">
        <f t="shared" si="3"/>
        <v>1.1789259388353349E-3</v>
      </c>
      <c r="F30" s="52">
        <f t="shared" si="4"/>
        <v>3.2948590851154216</v>
      </c>
      <c r="H30" s="19">
        <v>73.632000000000005</v>
      </c>
      <c r="I30" s="140">
        <v>329.36500000000001</v>
      </c>
      <c r="J30" s="247">
        <f t="shared" si="5"/>
        <v>1.1648114928067292E-3</v>
      </c>
      <c r="K30" s="215">
        <f t="shared" si="6"/>
        <v>5.0214941721837478E-3</v>
      </c>
      <c r="L30" s="52">
        <f t="shared" si="0"/>
        <v>3.4731230986527595</v>
      </c>
      <c r="N30" s="27">
        <f t="shared" si="1"/>
        <v>10.427984704716046</v>
      </c>
      <c r="O30" s="152">
        <f t="shared" si="1"/>
        <v>10.860812504121878</v>
      </c>
      <c r="P30" s="52">
        <f t="shared" si="7"/>
        <v>4.1506370757341628E-2</v>
      </c>
    </row>
    <row r="31" spans="1:16" ht="20.100000000000001" customHeight="1" x14ac:dyDescent="0.25">
      <c r="A31" s="8" t="s">
        <v>171</v>
      </c>
      <c r="B31" s="19">
        <v>1736.29</v>
      </c>
      <c r="C31" s="140">
        <v>1280.8000000000002</v>
      </c>
      <c r="D31" s="247">
        <f t="shared" si="2"/>
        <v>6.4891092923959857E-3</v>
      </c>
      <c r="E31" s="215">
        <f t="shared" si="3"/>
        <v>4.9791213561310348E-3</v>
      </c>
      <c r="F31" s="52">
        <f t="shared" si="4"/>
        <v>-0.26233520898006657</v>
      </c>
      <c r="H31" s="19">
        <v>393.346</v>
      </c>
      <c r="I31" s="140">
        <v>320.24799999999999</v>
      </c>
      <c r="J31" s="247">
        <f t="shared" si="5"/>
        <v>6.2224839940454657E-3</v>
      </c>
      <c r="K31" s="215">
        <f t="shared" si="6"/>
        <v>4.8824965180073801E-3</v>
      </c>
      <c r="L31" s="52">
        <f t="shared" si="0"/>
        <v>-0.1858363883196982</v>
      </c>
      <c r="N31" s="27">
        <f t="shared" si="1"/>
        <v>2.2654395291109206</v>
      </c>
      <c r="O31" s="152">
        <f t="shared" si="1"/>
        <v>2.5003747657713928</v>
      </c>
      <c r="P31" s="52">
        <f t="shared" si="7"/>
        <v>0.10370404225826912</v>
      </c>
    </row>
    <row r="32" spans="1:16" ht="20.100000000000001" customHeight="1" thickBot="1" x14ac:dyDescent="0.3">
      <c r="A32" s="8" t="s">
        <v>17</v>
      </c>
      <c r="B32" s="19">
        <f>B33-SUM(B7:B31)</f>
        <v>10512.489999999991</v>
      </c>
      <c r="C32" s="140">
        <f>C33-SUM(C7:C31)</f>
        <v>11063.069999999949</v>
      </c>
      <c r="D32" s="247">
        <f t="shared" si="2"/>
        <v>3.9288768895299642E-2</v>
      </c>
      <c r="E32" s="215">
        <f t="shared" si="3"/>
        <v>4.3007782715000234E-2</v>
      </c>
      <c r="F32" s="52">
        <f t="shared" si="4"/>
        <v>5.23738904864555E-2</v>
      </c>
      <c r="H32" s="19">
        <f>H33-SUM(H7:H31)</f>
        <v>2813.0089999999836</v>
      </c>
      <c r="I32" s="140">
        <f>I33-SUM(I7:I31)</f>
        <v>3119.1329999999798</v>
      </c>
      <c r="J32" s="247">
        <f t="shared" si="5"/>
        <v>4.4500016467958842E-2</v>
      </c>
      <c r="K32" s="215">
        <f t="shared" si="6"/>
        <v>4.7554257986628531E-2</v>
      </c>
      <c r="L32" s="52">
        <f t="shared" si="0"/>
        <v>0.1088243940918774</v>
      </c>
      <c r="N32" s="27">
        <f t="shared" si="1"/>
        <v>2.6758731756225087</v>
      </c>
      <c r="O32" s="152">
        <f t="shared" si="1"/>
        <v>2.8194099829432466</v>
      </c>
      <c r="P32" s="52">
        <f t="shared" si="7"/>
        <v>5.3641109985470767E-2</v>
      </c>
    </row>
    <row r="33" spans="1:16" ht="26.25" customHeight="1" thickBot="1" x14ac:dyDescent="0.3">
      <c r="A33" s="12" t="s">
        <v>18</v>
      </c>
      <c r="B33" s="17">
        <v>267569.84999999998</v>
      </c>
      <c r="C33" s="145">
        <v>257234.13999999996</v>
      </c>
      <c r="D33" s="243">
        <f>SUM(D7:D32)</f>
        <v>0.99999999999999989</v>
      </c>
      <c r="E33" s="244">
        <f>SUM(E7:E32)</f>
        <v>0.99999999999999978</v>
      </c>
      <c r="F33" s="57">
        <f t="shared" si="4"/>
        <v>-3.8628081601869653E-2</v>
      </c>
      <c r="G33" s="1"/>
      <c r="H33" s="17">
        <v>63213.661999999989</v>
      </c>
      <c r="I33" s="145">
        <v>65591.03499999996</v>
      </c>
      <c r="J33" s="243">
        <f>SUM(J7:J32)</f>
        <v>1</v>
      </c>
      <c r="K33" s="244">
        <f>SUM(K7:K32)</f>
        <v>1.0000000000000002</v>
      </c>
      <c r="L33" s="57">
        <f t="shared" si="0"/>
        <v>3.7608531522821301E-2</v>
      </c>
      <c r="N33" s="29">
        <f t="shared" si="1"/>
        <v>2.3625106490884527</v>
      </c>
      <c r="O33" s="146">
        <f t="shared" si="1"/>
        <v>2.5498573012120387</v>
      </c>
      <c r="P33" s="57">
        <f t="shared" si="7"/>
        <v>7.9299812763117733E-2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4"/>
      <c r="D36" s="348" t="s">
        <v>104</v>
      </c>
      <c r="E36" s="344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4"/>
      <c r="P36" s="130" t="s">
        <v>0</v>
      </c>
    </row>
    <row r="37" spans="1:16" x14ac:dyDescent="0.25">
      <c r="A37" s="361"/>
      <c r="B37" s="351" t="str">
        <f>B5</f>
        <v>jan-set</v>
      </c>
      <c r="C37" s="353"/>
      <c r="D37" s="351" t="str">
        <f>B5</f>
        <v>jan-set</v>
      </c>
      <c r="E37" s="353"/>
      <c r="F37" s="131" t="str">
        <f>F5</f>
        <v>2022/2021</v>
      </c>
      <c r="H37" s="354" t="str">
        <f>B5</f>
        <v>jan-set</v>
      </c>
      <c r="I37" s="353"/>
      <c r="J37" s="351" t="str">
        <f>B5</f>
        <v>jan-set</v>
      </c>
      <c r="K37" s="352"/>
      <c r="L37" s="131" t="str">
        <f>L5</f>
        <v>2022/2021</v>
      </c>
      <c r="N37" s="354" t="str">
        <f>B5</f>
        <v>jan-set</v>
      </c>
      <c r="O37" s="352"/>
      <c r="P37" s="131" t="str">
        <f>P5</f>
        <v>2022/2021</v>
      </c>
    </row>
    <row r="38" spans="1:16" ht="19.5" customHeight="1" thickBot="1" x14ac:dyDescent="0.3">
      <c r="A38" s="362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168</v>
      </c>
      <c r="B39" s="39">
        <v>58671.179999999993</v>
      </c>
      <c r="C39" s="147">
        <v>43652.63</v>
      </c>
      <c r="D39" s="247">
        <f t="shared" ref="D39:D61" si="12">B39/$B$62</f>
        <v>0.43957277113104143</v>
      </c>
      <c r="E39" s="246">
        <f t="shared" ref="E39:E61" si="13">C39/$C$62</f>
        <v>0.35327293930464859</v>
      </c>
      <c r="F39" s="52">
        <f>(C39-B39)/B39</f>
        <v>-0.25597831848618008</v>
      </c>
      <c r="H39" s="39">
        <v>11432.675999999999</v>
      </c>
      <c r="I39" s="147">
        <v>8981.0319999999992</v>
      </c>
      <c r="J39" s="247">
        <f t="shared" ref="J39:J61" si="14">H39/$H$62</f>
        <v>0.39834502862604582</v>
      </c>
      <c r="K39" s="246">
        <f t="shared" ref="K39:K61" si="15">I39/$I$62</f>
        <v>0.31770896603982368</v>
      </c>
      <c r="L39" s="52">
        <f t="shared" ref="L39:L62" si="16">(I39-H39)/H39</f>
        <v>-0.21444183321560065</v>
      </c>
      <c r="N39" s="27">
        <f t="shared" ref="N39:O62" si="17">(H39/B39)*10</f>
        <v>1.9486016814388258</v>
      </c>
      <c r="O39" s="151">
        <f t="shared" si="17"/>
        <v>2.0573862330860706</v>
      </c>
      <c r="P39" s="61">
        <f t="shared" si="7"/>
        <v>5.5826982334798901E-2</v>
      </c>
    </row>
    <row r="40" spans="1:16" ht="20.100000000000001" customHeight="1" x14ac:dyDescent="0.25">
      <c r="A40" s="38" t="s">
        <v>173</v>
      </c>
      <c r="B40" s="19">
        <v>21098.45</v>
      </c>
      <c r="C40" s="140">
        <v>22131.72</v>
      </c>
      <c r="D40" s="247">
        <f t="shared" si="12"/>
        <v>0.15807256873084405</v>
      </c>
      <c r="E40" s="215">
        <f t="shared" si="13"/>
        <v>0.17910805777950786</v>
      </c>
      <c r="F40" s="52">
        <f t="shared" ref="F40:F62" si="18">(C40-B40)/B40</f>
        <v>4.8973739777092649E-2</v>
      </c>
      <c r="H40" s="19">
        <v>4483.3519999999999</v>
      </c>
      <c r="I40" s="140">
        <v>4729.7910000000002</v>
      </c>
      <c r="J40" s="247">
        <f t="shared" si="14"/>
        <v>0.15621198228486838</v>
      </c>
      <c r="K40" s="215">
        <f t="shared" si="15"/>
        <v>0.16731896826494594</v>
      </c>
      <c r="L40" s="52">
        <f t="shared" si="16"/>
        <v>5.4967577830159292E-2</v>
      </c>
      <c r="N40" s="27">
        <f t="shared" si="17"/>
        <v>2.1249674739139603</v>
      </c>
      <c r="O40" s="152">
        <f t="shared" si="17"/>
        <v>2.1371095423220607</v>
      </c>
      <c r="P40" s="52">
        <f t="shared" si="7"/>
        <v>5.7140020057511827E-3</v>
      </c>
    </row>
    <row r="41" spans="1:16" ht="20.100000000000001" customHeight="1" x14ac:dyDescent="0.25">
      <c r="A41" s="38" t="s">
        <v>164</v>
      </c>
      <c r="B41" s="19">
        <v>17951.919999999998</v>
      </c>
      <c r="C41" s="140">
        <v>19557.590000000004</v>
      </c>
      <c r="D41" s="247">
        <f t="shared" si="12"/>
        <v>0.13449832134827977</v>
      </c>
      <c r="E41" s="215">
        <f t="shared" si="13"/>
        <v>0.15827608336577209</v>
      </c>
      <c r="F41" s="52">
        <f t="shared" si="18"/>
        <v>8.9442800547239826E-2</v>
      </c>
      <c r="H41" s="19">
        <v>4163.71</v>
      </c>
      <c r="I41" s="140">
        <v>4704.6430000000009</v>
      </c>
      <c r="J41" s="247">
        <f t="shared" si="14"/>
        <v>0.14507479956053626</v>
      </c>
      <c r="K41" s="215">
        <f t="shared" si="15"/>
        <v>0.16642934387902134</v>
      </c>
      <c r="L41" s="52">
        <f t="shared" si="16"/>
        <v>0.12991610847057095</v>
      </c>
      <c r="N41" s="27">
        <f t="shared" si="17"/>
        <v>2.3193675105504039</v>
      </c>
      <c r="O41" s="152">
        <f t="shared" si="17"/>
        <v>2.4055330948240554</v>
      </c>
      <c r="P41" s="52">
        <f t="shared" si="7"/>
        <v>3.7150466186017993E-2</v>
      </c>
    </row>
    <row r="42" spans="1:16" ht="20.100000000000001" customHeight="1" x14ac:dyDescent="0.25">
      <c r="A42" s="38" t="s">
        <v>175</v>
      </c>
      <c r="B42" s="19">
        <v>6054.829999999999</v>
      </c>
      <c r="C42" s="140">
        <v>9320.92</v>
      </c>
      <c r="D42" s="247">
        <f t="shared" si="12"/>
        <v>4.5363641941876122E-2</v>
      </c>
      <c r="E42" s="215">
        <f t="shared" si="13"/>
        <v>7.5432541073091941E-2</v>
      </c>
      <c r="F42" s="52">
        <f t="shared" si="18"/>
        <v>0.53941894322383976</v>
      </c>
      <c r="H42" s="19">
        <v>1413.742</v>
      </c>
      <c r="I42" s="140">
        <v>2170.2619999999997</v>
      </c>
      <c r="J42" s="247">
        <f t="shared" si="14"/>
        <v>4.9258554817773484E-2</v>
      </c>
      <c r="K42" s="215">
        <f t="shared" si="15"/>
        <v>7.6774216599553344E-2</v>
      </c>
      <c r="L42" s="52">
        <f t="shared" si="16"/>
        <v>0.53511885478397037</v>
      </c>
      <c r="N42" s="27">
        <f t="shared" si="17"/>
        <v>2.3348995760409461</v>
      </c>
      <c r="O42" s="152">
        <f t="shared" si="17"/>
        <v>2.3283774563025963</v>
      </c>
      <c r="P42" s="52">
        <f t="shared" si="7"/>
        <v>-2.7933191668177522E-3</v>
      </c>
    </row>
    <row r="43" spans="1:16" ht="20.100000000000001" customHeight="1" x14ac:dyDescent="0.25">
      <c r="A43" s="38" t="s">
        <v>174</v>
      </c>
      <c r="B43" s="19">
        <v>5296.7499999999991</v>
      </c>
      <c r="C43" s="140">
        <v>5417.920000000001</v>
      </c>
      <c r="D43" s="247">
        <f t="shared" si="12"/>
        <v>3.968399946086551E-2</v>
      </c>
      <c r="E43" s="215">
        <f t="shared" si="13"/>
        <v>4.3846259052832376E-2</v>
      </c>
      <c r="F43" s="52">
        <f t="shared" si="18"/>
        <v>2.2876292065889821E-2</v>
      </c>
      <c r="H43" s="19">
        <v>1702.8589999999999</v>
      </c>
      <c r="I43" s="140">
        <v>1866.4110000000003</v>
      </c>
      <c r="J43" s="247">
        <f t="shared" si="14"/>
        <v>5.9332164849342339E-2</v>
      </c>
      <c r="K43" s="215">
        <f t="shared" si="15"/>
        <v>6.6025319697708848E-2</v>
      </c>
      <c r="L43" s="52">
        <f t="shared" si="16"/>
        <v>9.6045532836247963E-2</v>
      </c>
      <c r="N43" s="27">
        <f t="shared" si="17"/>
        <v>3.2149129182989573</v>
      </c>
      <c r="O43" s="152">
        <f t="shared" si="17"/>
        <v>3.4448847528202702</v>
      </c>
      <c r="P43" s="52">
        <f t="shared" si="7"/>
        <v>7.1532834750308971E-2</v>
      </c>
    </row>
    <row r="44" spans="1:16" ht="20.100000000000001" customHeight="1" x14ac:dyDescent="0.25">
      <c r="A44" s="38" t="s">
        <v>170</v>
      </c>
      <c r="B44" s="19">
        <v>4752.24</v>
      </c>
      <c r="C44" s="140">
        <v>4864.1399999999994</v>
      </c>
      <c r="D44" s="247">
        <f t="shared" si="12"/>
        <v>3.5604453598509188E-2</v>
      </c>
      <c r="E44" s="215">
        <f t="shared" si="13"/>
        <v>3.9364616404310881E-2</v>
      </c>
      <c r="F44" s="52">
        <f t="shared" si="18"/>
        <v>2.3546790566132948E-2</v>
      </c>
      <c r="H44" s="19">
        <v>1071.33</v>
      </c>
      <c r="I44" s="140">
        <v>1134.96</v>
      </c>
      <c r="J44" s="247">
        <f t="shared" si="14"/>
        <v>3.7328004355055774E-2</v>
      </c>
      <c r="K44" s="215">
        <f t="shared" si="15"/>
        <v>4.0149836688763423E-2</v>
      </c>
      <c r="L44" s="52">
        <f t="shared" si="16"/>
        <v>5.9393464198706385E-2</v>
      </c>
      <c r="N44" s="27">
        <f t="shared" si="17"/>
        <v>2.2543684662390788</v>
      </c>
      <c r="O44" s="152">
        <f t="shared" si="17"/>
        <v>2.3333209981620597</v>
      </c>
      <c r="P44" s="52">
        <f t="shared" si="7"/>
        <v>3.5022017520807483E-2</v>
      </c>
    </row>
    <row r="45" spans="1:16" ht="20.100000000000001" customHeight="1" x14ac:dyDescent="0.25">
      <c r="A45" s="38" t="s">
        <v>186</v>
      </c>
      <c r="B45" s="19">
        <v>2349.5899999999997</v>
      </c>
      <c r="C45" s="140">
        <v>4053.99</v>
      </c>
      <c r="D45" s="247">
        <f t="shared" si="12"/>
        <v>1.7603460290414878E-2</v>
      </c>
      <c r="E45" s="215">
        <f t="shared" si="13"/>
        <v>3.2808217127161692E-2</v>
      </c>
      <c r="F45" s="52">
        <f t="shared" si="18"/>
        <v>0.72540315544414147</v>
      </c>
      <c r="H45" s="19">
        <v>574.58000000000015</v>
      </c>
      <c r="I45" s="140">
        <v>860.35500000000002</v>
      </c>
      <c r="J45" s="247">
        <f t="shared" si="14"/>
        <v>2.0019904924092443E-2</v>
      </c>
      <c r="K45" s="215">
        <f t="shared" si="15"/>
        <v>3.0435533185628614E-2</v>
      </c>
      <c r="L45" s="52">
        <f t="shared" si="16"/>
        <v>0.49736329144766572</v>
      </c>
      <c r="N45" s="27">
        <f t="shared" si="17"/>
        <v>2.445447929213183</v>
      </c>
      <c r="O45" s="152">
        <f t="shared" si="17"/>
        <v>2.1222425314319966</v>
      </c>
      <c r="P45" s="52">
        <f t="shared" si="7"/>
        <v>-0.13216613362328961</v>
      </c>
    </row>
    <row r="46" spans="1:16" ht="20.100000000000001" customHeight="1" x14ac:dyDescent="0.25">
      <c r="A46" s="38" t="s">
        <v>188</v>
      </c>
      <c r="B46" s="19">
        <v>1190.8900000000001</v>
      </c>
      <c r="C46" s="140">
        <v>2459.41</v>
      </c>
      <c r="D46" s="247">
        <f t="shared" si="12"/>
        <v>8.9223161595223758E-3</v>
      </c>
      <c r="E46" s="215">
        <f t="shared" si="13"/>
        <v>1.9903565939904326E-2</v>
      </c>
      <c r="F46" s="52">
        <f t="shared" si="18"/>
        <v>1.065186541158293</v>
      </c>
      <c r="H46" s="19">
        <v>274.83</v>
      </c>
      <c r="I46" s="140">
        <v>608.13099999999997</v>
      </c>
      <c r="J46" s="247">
        <f t="shared" si="14"/>
        <v>9.5758127158765086E-3</v>
      </c>
      <c r="K46" s="215">
        <f t="shared" si="15"/>
        <v>2.1512969915569172E-2</v>
      </c>
      <c r="L46" s="52">
        <f t="shared" si="16"/>
        <v>1.2127533384273914</v>
      </c>
      <c r="N46" s="27">
        <f t="shared" si="17"/>
        <v>2.3077698192108418</v>
      </c>
      <c r="O46" s="152">
        <f t="shared" si="17"/>
        <v>2.4726702745780491</v>
      </c>
      <c r="P46" s="52">
        <f t="shared" si="7"/>
        <v>7.1454463956720005E-2</v>
      </c>
    </row>
    <row r="47" spans="1:16" ht="20.100000000000001" customHeight="1" x14ac:dyDescent="0.25">
      <c r="A47" s="38" t="s">
        <v>169</v>
      </c>
      <c r="B47" s="19">
        <v>1843.54</v>
      </c>
      <c r="C47" s="140">
        <v>1835.46</v>
      </c>
      <c r="D47" s="247">
        <f t="shared" si="12"/>
        <v>1.381206218267504E-2</v>
      </c>
      <c r="E47" s="215">
        <f t="shared" si="13"/>
        <v>1.485405001201784E-2</v>
      </c>
      <c r="F47" s="52">
        <f t="shared" si="18"/>
        <v>-4.382872083057556E-3</v>
      </c>
      <c r="H47" s="19">
        <v>552.40200000000004</v>
      </c>
      <c r="I47" s="140">
        <v>574.58699999999999</v>
      </c>
      <c r="J47" s="247">
        <f t="shared" si="14"/>
        <v>1.924716405005136E-2</v>
      </c>
      <c r="K47" s="215">
        <f t="shared" si="15"/>
        <v>2.0326332393640751E-2</v>
      </c>
      <c r="L47" s="52">
        <f t="shared" si="16"/>
        <v>4.0160969728567135E-2</v>
      </c>
      <c r="N47" s="27">
        <f t="shared" si="17"/>
        <v>2.9964199312192852</v>
      </c>
      <c r="O47" s="152">
        <f t="shared" si="17"/>
        <v>3.1304795528096498</v>
      </c>
      <c r="P47" s="52">
        <f t="shared" si="7"/>
        <v>4.4739931207110187E-2</v>
      </c>
    </row>
    <row r="48" spans="1:16" ht="20.100000000000001" customHeight="1" x14ac:dyDescent="0.25">
      <c r="A48" s="38" t="s">
        <v>190</v>
      </c>
      <c r="B48" s="19">
        <v>7112.4899999999989</v>
      </c>
      <c r="C48" s="140">
        <v>2775.81</v>
      </c>
      <c r="D48" s="247">
        <f t="shared" si="12"/>
        <v>5.3287780115242621E-2</v>
      </c>
      <c r="E48" s="215">
        <f t="shared" si="13"/>
        <v>2.2464134638651476E-2</v>
      </c>
      <c r="F48" s="52">
        <f t="shared" si="18"/>
        <v>-0.609727395047304</v>
      </c>
      <c r="H48" s="19">
        <v>1065.135</v>
      </c>
      <c r="I48" s="140">
        <v>529.67399999999998</v>
      </c>
      <c r="J48" s="247">
        <f t="shared" si="14"/>
        <v>3.7112153975639939E-2</v>
      </c>
      <c r="K48" s="215">
        <f t="shared" si="15"/>
        <v>1.8737510219112633E-2</v>
      </c>
      <c r="L48" s="52">
        <f t="shared" si="16"/>
        <v>-0.50271655705614782</v>
      </c>
      <c r="N48" s="27">
        <f t="shared" si="17"/>
        <v>1.4975557083384303</v>
      </c>
      <c r="O48" s="152">
        <f t="shared" si="17"/>
        <v>1.9081781534038713</v>
      </c>
      <c r="P48" s="52">
        <f t="shared" si="7"/>
        <v>0.27419510524989771</v>
      </c>
    </row>
    <row r="49" spans="1:16" ht="20.100000000000001" customHeight="1" x14ac:dyDescent="0.25">
      <c r="A49" s="38" t="s">
        <v>178</v>
      </c>
      <c r="B49" s="19">
        <v>1831.56</v>
      </c>
      <c r="C49" s="140">
        <v>1855.4300000000003</v>
      </c>
      <c r="D49" s="247">
        <f t="shared" si="12"/>
        <v>1.3722306329832982E-2</v>
      </c>
      <c r="E49" s="215">
        <f t="shared" si="13"/>
        <v>1.5015663655867338E-2</v>
      </c>
      <c r="F49" s="52">
        <f t="shared" si="18"/>
        <v>1.3032606084430947E-2</v>
      </c>
      <c r="H49" s="19">
        <v>509.67600000000004</v>
      </c>
      <c r="I49" s="140">
        <v>517.10900000000004</v>
      </c>
      <c r="J49" s="247">
        <f t="shared" si="14"/>
        <v>1.7758475864269097E-2</v>
      </c>
      <c r="K49" s="215">
        <f t="shared" si="15"/>
        <v>1.8293016406119831E-2</v>
      </c>
      <c r="L49" s="52">
        <f t="shared" si="16"/>
        <v>1.4583774790258894E-2</v>
      </c>
      <c r="N49" s="27">
        <f t="shared" si="17"/>
        <v>2.7827425800956562</v>
      </c>
      <c r="O49" s="152">
        <f t="shared" si="17"/>
        <v>2.7870035517373331</v>
      </c>
      <c r="P49" s="52">
        <f t="shared" si="7"/>
        <v>1.531213009839507E-3</v>
      </c>
    </row>
    <row r="50" spans="1:16" ht="20.100000000000001" customHeight="1" x14ac:dyDescent="0.25">
      <c r="A50" s="38" t="s">
        <v>176</v>
      </c>
      <c r="B50" s="19">
        <v>1240.95</v>
      </c>
      <c r="C50" s="140">
        <v>1509.69</v>
      </c>
      <c r="D50" s="247">
        <f t="shared" si="12"/>
        <v>9.2973727532847626E-3</v>
      </c>
      <c r="E50" s="215">
        <f t="shared" si="13"/>
        <v>1.2217651576522078E-2</v>
      </c>
      <c r="F50" s="52">
        <f t="shared" si="18"/>
        <v>0.21655989362988035</v>
      </c>
      <c r="H50" s="19">
        <v>308.31</v>
      </c>
      <c r="I50" s="140">
        <v>404.09000000000003</v>
      </c>
      <c r="J50" s="247">
        <f t="shared" si="14"/>
        <v>1.0742345516980993E-2</v>
      </c>
      <c r="K50" s="215">
        <f t="shared" si="15"/>
        <v>1.4294906875627698E-2</v>
      </c>
      <c r="L50" s="52">
        <f t="shared" si="16"/>
        <v>0.31066134734520462</v>
      </c>
      <c r="N50" s="27">
        <f t="shared" si="17"/>
        <v>2.4844675450259883</v>
      </c>
      <c r="O50" s="152">
        <f t="shared" si="17"/>
        <v>2.6766422245626584</v>
      </c>
      <c r="P50" s="52">
        <f t="shared" si="7"/>
        <v>7.7350448759699902E-2</v>
      </c>
    </row>
    <row r="51" spans="1:16" ht="20.100000000000001" customHeight="1" x14ac:dyDescent="0.25">
      <c r="A51" s="38" t="s">
        <v>180</v>
      </c>
      <c r="B51" s="19">
        <v>1178.5999999999999</v>
      </c>
      <c r="C51" s="140">
        <v>1177.1500000000001</v>
      </c>
      <c r="D51" s="247">
        <f t="shared" si="12"/>
        <v>8.8302377428755557E-3</v>
      </c>
      <c r="E51" s="215">
        <f t="shared" si="13"/>
        <v>9.5264647399816941E-3</v>
      </c>
      <c r="F51" s="52">
        <f t="shared" si="18"/>
        <v>-1.2302732054978944E-3</v>
      </c>
      <c r="H51" s="19">
        <v>322.06899999999996</v>
      </c>
      <c r="I51" s="140">
        <v>349.71999999999997</v>
      </c>
      <c r="J51" s="247">
        <f t="shared" si="14"/>
        <v>1.1221745899609325E-2</v>
      </c>
      <c r="K51" s="215">
        <f t="shared" si="15"/>
        <v>1.2371538104245385E-2</v>
      </c>
      <c r="L51" s="52">
        <f t="shared" si="16"/>
        <v>8.5854273463139924E-2</v>
      </c>
      <c r="N51" s="27">
        <f t="shared" si="17"/>
        <v>2.7326404208382824</v>
      </c>
      <c r="O51" s="152">
        <f t="shared" si="17"/>
        <v>2.9709043027651525</v>
      </c>
      <c r="P51" s="52">
        <f t="shared" si="7"/>
        <v>8.7191816424123131E-2</v>
      </c>
    </row>
    <row r="52" spans="1:16" ht="20.100000000000001" customHeight="1" x14ac:dyDescent="0.25">
      <c r="A52" s="38" t="s">
        <v>193</v>
      </c>
      <c r="B52" s="19">
        <v>1059.1999999999998</v>
      </c>
      <c r="C52" s="140">
        <v>1142.9000000000001</v>
      </c>
      <c r="D52" s="247">
        <f t="shared" si="12"/>
        <v>7.935676070977251E-3</v>
      </c>
      <c r="E52" s="215">
        <f t="shared" si="13"/>
        <v>9.2492856061887428E-3</v>
      </c>
      <c r="F52" s="52">
        <f t="shared" si="18"/>
        <v>7.9021903323263115E-2</v>
      </c>
      <c r="H52" s="19">
        <v>261.84000000000003</v>
      </c>
      <c r="I52" s="140">
        <v>266.42500000000001</v>
      </c>
      <c r="J52" s="247">
        <f t="shared" si="14"/>
        <v>9.1232063512902712E-3</v>
      </c>
      <c r="K52" s="215">
        <f t="shared" si="15"/>
        <v>9.4249314863993402E-3</v>
      </c>
      <c r="L52" s="52">
        <f t="shared" si="16"/>
        <v>1.7510693553314922E-2</v>
      </c>
      <c r="N52" s="27">
        <f t="shared" si="17"/>
        <v>2.4720543806646536</v>
      </c>
      <c r="O52" s="152">
        <f t="shared" si="17"/>
        <v>2.331131332575028</v>
      </c>
      <c r="P52" s="52">
        <f t="shared" si="7"/>
        <v>-5.7006451472857968E-2</v>
      </c>
    </row>
    <row r="53" spans="1:16" ht="20.100000000000001" customHeight="1" x14ac:dyDescent="0.25">
      <c r="A53" s="38" t="s">
        <v>189</v>
      </c>
      <c r="B53" s="19">
        <v>800.13000000000011</v>
      </c>
      <c r="C53" s="140">
        <v>813.41</v>
      </c>
      <c r="D53" s="247">
        <f t="shared" si="12"/>
        <v>5.9946870229144918E-3</v>
      </c>
      <c r="E53" s="215">
        <f t="shared" si="13"/>
        <v>6.5827818749934243E-3</v>
      </c>
      <c r="F53" s="52">
        <f t="shared" si="18"/>
        <v>1.6597302938272353E-2</v>
      </c>
      <c r="H53" s="19">
        <v>217.22499999999999</v>
      </c>
      <c r="I53" s="140">
        <v>217.74799999999999</v>
      </c>
      <c r="J53" s="247">
        <f t="shared" si="14"/>
        <v>7.5687003500573974E-3</v>
      </c>
      <c r="K53" s="215">
        <f t="shared" si="15"/>
        <v>7.7029557335103055E-3</v>
      </c>
      <c r="L53" s="52">
        <f t="shared" si="16"/>
        <v>2.4076418460121816E-3</v>
      </c>
      <c r="N53" s="27">
        <f t="shared" si="17"/>
        <v>2.714871333408321</v>
      </c>
      <c r="O53" s="152">
        <f t="shared" si="17"/>
        <v>2.6769771701847778</v>
      </c>
      <c r="P53" s="52">
        <f t="shared" si="7"/>
        <v>-1.3957996004167863E-2</v>
      </c>
    </row>
    <row r="54" spans="1:16" ht="20.100000000000001" customHeight="1" x14ac:dyDescent="0.25">
      <c r="A54" s="38" t="s">
        <v>194</v>
      </c>
      <c r="B54" s="19">
        <v>138.97</v>
      </c>
      <c r="C54" s="140">
        <v>183.39999999999998</v>
      </c>
      <c r="D54" s="247">
        <f t="shared" si="12"/>
        <v>1.0411828772504802E-3</v>
      </c>
      <c r="E54" s="215">
        <f t="shared" si="13"/>
        <v>1.4842234492737905E-3</v>
      </c>
      <c r="F54" s="52">
        <f t="shared" si="18"/>
        <v>0.31970928977477137</v>
      </c>
      <c r="H54" s="19">
        <v>63.410000000000011</v>
      </c>
      <c r="I54" s="140">
        <v>84.350999999999999</v>
      </c>
      <c r="J54" s="247">
        <f t="shared" si="14"/>
        <v>2.2093741014944856E-3</v>
      </c>
      <c r="K54" s="215">
        <f t="shared" si="15"/>
        <v>2.9839632009356128E-3</v>
      </c>
      <c r="L54" s="52">
        <f t="shared" si="16"/>
        <v>0.33024759501655865</v>
      </c>
      <c r="N54" s="27">
        <f t="shared" si="17"/>
        <v>4.562855292509175</v>
      </c>
      <c r="O54" s="152">
        <f t="shared" si="17"/>
        <v>4.5992911668484195</v>
      </c>
      <c r="P54" s="52">
        <f t="shared" si="7"/>
        <v>7.9853232249248E-3</v>
      </c>
    </row>
    <row r="55" spans="1:16" ht="20.100000000000001" customHeight="1" x14ac:dyDescent="0.25">
      <c r="A55" s="38" t="s">
        <v>195</v>
      </c>
      <c r="B55" s="19">
        <v>137.35</v>
      </c>
      <c r="C55" s="140">
        <v>189.75999999999996</v>
      </c>
      <c r="D55" s="247">
        <f t="shared" si="12"/>
        <v>1.029045608335277E-3</v>
      </c>
      <c r="E55" s="215">
        <f t="shared" si="13"/>
        <v>1.535693793534321E-3</v>
      </c>
      <c r="F55" s="52">
        <f t="shared" si="18"/>
        <v>0.3815799053512921</v>
      </c>
      <c r="H55" s="19">
        <v>54.635000000000005</v>
      </c>
      <c r="I55" s="140">
        <v>73.421999999999997</v>
      </c>
      <c r="J55" s="247">
        <f t="shared" si="14"/>
        <v>1.9036296173340359E-3</v>
      </c>
      <c r="K55" s="215">
        <f t="shared" si="15"/>
        <v>2.5973437912899023E-3</v>
      </c>
      <c r="L55" s="52">
        <f t="shared" si="16"/>
        <v>0.34386382355632816</v>
      </c>
      <c r="N55" s="27">
        <f t="shared" ref="N55:N56" si="19">(H55/B55)*10</f>
        <v>3.9777939570440486</v>
      </c>
      <c r="O55" s="152">
        <f t="shared" ref="O55:O56" si="20">(I55/C55)*10</f>
        <v>3.869203204047218</v>
      </c>
      <c r="P55" s="52">
        <f t="shared" ref="P55:P56" si="21">(O55-N55)/N55</f>
        <v>-2.7299240274759193E-2</v>
      </c>
    </row>
    <row r="56" spans="1:16" ht="20.100000000000001" customHeight="1" x14ac:dyDescent="0.25">
      <c r="A56" s="38" t="s">
        <v>192</v>
      </c>
      <c r="B56" s="19">
        <v>324.13</v>
      </c>
      <c r="C56" s="140">
        <v>236.51000000000002</v>
      </c>
      <c r="D56" s="247">
        <f t="shared" si="12"/>
        <v>2.4284277614103631E-3</v>
      </c>
      <c r="E56" s="215">
        <f t="shared" si="13"/>
        <v>1.9140331951349196E-3</v>
      </c>
      <c r="F56" s="52">
        <f t="shared" si="18"/>
        <v>-0.27032363557831729</v>
      </c>
      <c r="H56" s="19">
        <v>80.097000000000008</v>
      </c>
      <c r="I56" s="140">
        <v>61.089999999999996</v>
      </c>
      <c r="J56" s="247">
        <f t="shared" si="14"/>
        <v>2.790793840205075E-3</v>
      </c>
      <c r="K56" s="215">
        <f t="shared" si="15"/>
        <v>2.1610924819522779E-3</v>
      </c>
      <c r="L56" s="52">
        <f t="shared" ref="L56:L57" si="22">(I56-H56)/H56</f>
        <v>-0.23729977402399602</v>
      </c>
      <c r="N56" s="27">
        <f t="shared" si="19"/>
        <v>2.4711381235923859</v>
      </c>
      <c r="O56" s="152">
        <f t="shared" si="20"/>
        <v>2.5829774639550123</v>
      </c>
      <c r="P56" s="52">
        <f t="shared" si="21"/>
        <v>4.5258231134422101E-2</v>
      </c>
    </row>
    <row r="57" spans="1:16" ht="20.100000000000001" customHeight="1" x14ac:dyDescent="0.25">
      <c r="A57" s="38" t="s">
        <v>212</v>
      </c>
      <c r="B57" s="19">
        <v>110.6</v>
      </c>
      <c r="C57" s="140">
        <v>132.22</v>
      </c>
      <c r="D57" s="247">
        <f t="shared" si="12"/>
        <v>8.286308284083119E-4</v>
      </c>
      <c r="E57" s="215">
        <f t="shared" si="13"/>
        <v>1.0700328487621624E-3</v>
      </c>
      <c r="F57" s="52">
        <f t="shared" si="18"/>
        <v>0.19547920433996388</v>
      </c>
      <c r="H57" s="19">
        <v>36.185000000000002</v>
      </c>
      <c r="I57" s="140">
        <v>41.245999999999995</v>
      </c>
      <c r="J57" s="247">
        <f t="shared" si="14"/>
        <v>1.2607822403812956E-3</v>
      </c>
      <c r="K57" s="215">
        <f t="shared" si="15"/>
        <v>1.4591000247275109E-3</v>
      </c>
      <c r="L57" s="52">
        <f t="shared" si="22"/>
        <v>0.13986458477269567</v>
      </c>
      <c r="N57" s="27">
        <f t="shared" ref="N57:N58" si="23">(H57/B57)*10</f>
        <v>3.2716998191681741</v>
      </c>
      <c r="O57" s="152">
        <f t="shared" ref="O57:O58" si="24">(I57/C57)*10</f>
        <v>3.1194978066858265</v>
      </c>
      <c r="P57" s="52">
        <f t="shared" ref="P57:P58" si="25">(O57-N57)/N57</f>
        <v>-4.6520775405686436E-2</v>
      </c>
    </row>
    <row r="58" spans="1:16" ht="20.100000000000001" customHeight="1" x14ac:dyDescent="0.25">
      <c r="A58" s="38" t="s">
        <v>191</v>
      </c>
      <c r="B58" s="19">
        <v>181.45000000000002</v>
      </c>
      <c r="C58" s="140">
        <v>90.3</v>
      </c>
      <c r="D58" s="247">
        <f t="shared" si="12"/>
        <v>1.3594490399158068E-3</v>
      </c>
      <c r="E58" s="215">
        <f t="shared" si="13"/>
        <v>7.3078177464243885E-4</v>
      </c>
      <c r="F58" s="52">
        <f t="shared" si="18"/>
        <v>-0.50234224304216046</v>
      </c>
      <c r="H58" s="19">
        <v>51.514999999999993</v>
      </c>
      <c r="I58" s="140">
        <v>30.496000000000002</v>
      </c>
      <c r="J58" s="247">
        <f t="shared" si="14"/>
        <v>1.7949204674103201E-3</v>
      </c>
      <c r="K58" s="215">
        <f t="shared" si="15"/>
        <v>1.0788128389198997E-3</v>
      </c>
      <c r="L58" s="52">
        <f t="shared" si="16"/>
        <v>-0.40801708240318341</v>
      </c>
      <c r="N58" s="27">
        <f t="shared" si="23"/>
        <v>2.8390741251033336</v>
      </c>
      <c r="O58" s="152">
        <f t="shared" si="24"/>
        <v>3.3771871539313403</v>
      </c>
      <c r="P58" s="52">
        <f t="shared" si="25"/>
        <v>0.18953821038695884</v>
      </c>
    </row>
    <row r="59" spans="1:16" ht="20.100000000000001" customHeight="1" x14ac:dyDescent="0.25">
      <c r="A59" s="38" t="s">
        <v>181</v>
      </c>
      <c r="B59" s="19">
        <v>51.17</v>
      </c>
      <c r="C59" s="140">
        <v>35.900000000000006</v>
      </c>
      <c r="D59" s="247">
        <f t="shared" ref="D59" si="26">B59/$B$62</f>
        <v>3.8337287061169373E-4</v>
      </c>
      <c r="E59" s="215">
        <f t="shared" ref="E59" si="27">C59/$C$62</f>
        <v>2.9053228914356101E-4</v>
      </c>
      <c r="F59" s="52">
        <f t="shared" si="18"/>
        <v>-0.2984170412350986</v>
      </c>
      <c r="H59" s="19">
        <v>24.830000000000002</v>
      </c>
      <c r="I59" s="140">
        <v>18.094000000000001</v>
      </c>
      <c r="J59" s="247">
        <f t="shared" ref="J59:J60" si="28">H59/$H$62</f>
        <v>8.6514365147623523E-4</v>
      </c>
      <c r="K59" s="215">
        <f t="shared" ref="K59:K60" si="29">I59/$I$62</f>
        <v>6.4008524093050448E-4</v>
      </c>
      <c r="L59" s="52">
        <f t="shared" si="16"/>
        <v>-0.27128473620620219</v>
      </c>
      <c r="N59" s="27">
        <f t="shared" ref="N59:N60" si="30">(H59/B59)*10</f>
        <v>4.8524526089505571</v>
      </c>
      <c r="O59" s="152">
        <f t="shared" ref="O59:O60" si="31">(I59/C59)*10</f>
        <v>5.0401114206128126</v>
      </c>
      <c r="P59" s="52">
        <f t="shared" ref="P59:P60" si="32">(O59-N59)/N59</f>
        <v>3.8672981847594094E-2</v>
      </c>
    </row>
    <row r="60" spans="1:16" ht="20.100000000000001" customHeight="1" x14ac:dyDescent="0.25">
      <c r="A60" s="38" t="s">
        <v>215</v>
      </c>
      <c r="B60" s="19">
        <v>28.160000000000004</v>
      </c>
      <c r="C60" s="140">
        <v>54.75</v>
      </c>
      <c r="D60" s="247">
        <f t="shared" si="12"/>
        <v>2.1097869916797529E-4</v>
      </c>
      <c r="E60" s="215">
        <f t="shared" si="13"/>
        <v>4.4308197299749205E-4</v>
      </c>
      <c r="F60" s="52">
        <f t="shared" si="18"/>
        <v>0.94424715909090884</v>
      </c>
      <c r="H60" s="19">
        <v>8.0679999999999996</v>
      </c>
      <c r="I60" s="140">
        <v>13.304</v>
      </c>
      <c r="J60" s="247">
        <f t="shared" si="28"/>
        <v>2.811107120463256E-4</v>
      </c>
      <c r="K60" s="215">
        <f t="shared" si="29"/>
        <v>4.7063634604506638E-4</v>
      </c>
      <c r="L60" s="52">
        <f t="shared" si="16"/>
        <v>0.64898363906792278</v>
      </c>
      <c r="N60" s="27">
        <f t="shared" si="30"/>
        <v>2.8650568181818175</v>
      </c>
      <c r="O60" s="152">
        <f t="shared" si="31"/>
        <v>2.4299543378995434</v>
      </c>
      <c r="P60" s="52">
        <f t="shared" si="32"/>
        <v>-0.15186521870040703</v>
      </c>
    </row>
    <row r="61" spans="1:16" ht="20.100000000000001" customHeight="1" thickBot="1" x14ac:dyDescent="0.3">
      <c r="A61" s="8" t="s">
        <v>17</v>
      </c>
      <c r="B61" s="19">
        <f>B62-SUM(B39:B60)</f>
        <v>69.039999999920838</v>
      </c>
      <c r="C61" s="140">
        <f>C62-SUM(C39:C60)</f>
        <v>75.290000000008149</v>
      </c>
      <c r="D61" s="247">
        <f t="shared" si="12"/>
        <v>5.1725743574361906E-4</v>
      </c>
      <c r="E61" s="215">
        <f t="shared" si="13"/>
        <v>6.0930852505908283E-4</v>
      </c>
      <c r="F61" s="52">
        <f t="shared" si="18"/>
        <v>9.0527230592330213E-2</v>
      </c>
      <c r="H61" s="19">
        <f>H62-SUM(H39:H60)</f>
        <v>27.960000000010041</v>
      </c>
      <c r="I61" s="140">
        <f>I62-SUM(I39:I60)</f>
        <v>31.169000000001688</v>
      </c>
      <c r="J61" s="247">
        <f t="shared" si="14"/>
        <v>9.7420122816287646E-4</v>
      </c>
      <c r="K61" s="215">
        <f t="shared" si="15"/>
        <v>1.1026205855291242E-3</v>
      </c>
      <c r="L61" s="52">
        <f t="shared" si="16"/>
        <v>0.11477110157333673</v>
      </c>
      <c r="N61" s="27">
        <f t="shared" si="17"/>
        <v>4.0498261877233634</v>
      </c>
      <c r="O61" s="152">
        <f t="shared" si="17"/>
        <v>4.1398592110503802</v>
      </c>
      <c r="P61" s="52">
        <f t="shared" si="7"/>
        <v>2.2231330223490272E-2</v>
      </c>
    </row>
    <row r="62" spans="1:16" ht="26.25" customHeight="1" thickBot="1" x14ac:dyDescent="0.3">
      <c r="A62" s="12" t="s">
        <v>18</v>
      </c>
      <c r="B62" s="17">
        <v>133473.18999999997</v>
      </c>
      <c r="C62" s="145">
        <v>123566.3</v>
      </c>
      <c r="D62" s="253">
        <f>SUM(D39:D61)</f>
        <v>0.99999999999999967</v>
      </c>
      <c r="E62" s="254">
        <f>SUM(E39:E61)</f>
        <v>1.0000000000000002</v>
      </c>
      <c r="F62" s="57">
        <f t="shared" si="18"/>
        <v>-7.4223819779837233E-2</v>
      </c>
      <c r="G62" s="1"/>
      <c r="H62" s="17">
        <v>28700.436000000009</v>
      </c>
      <c r="I62" s="145">
        <v>28268.109999999997</v>
      </c>
      <c r="J62" s="253">
        <f>SUM(J39:J61)</f>
        <v>0.99999999999999989</v>
      </c>
      <c r="K62" s="254">
        <f>SUM(K39:K61)</f>
        <v>1.0000000000000002</v>
      </c>
      <c r="L62" s="57">
        <f t="shared" si="16"/>
        <v>-1.5063394855744063E-2</v>
      </c>
      <c r="M62" s="1"/>
      <c r="N62" s="29">
        <f t="shared" si="17"/>
        <v>2.1502772204665233</v>
      </c>
      <c r="O62" s="146">
        <f t="shared" si="17"/>
        <v>2.28768766241281</v>
      </c>
      <c r="P62" s="57">
        <f t="shared" si="7"/>
        <v>6.3903593749867371E-2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4"/>
      <c r="D65" s="348" t="s">
        <v>104</v>
      </c>
      <c r="E65" s="344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4"/>
      <c r="P65" s="130" t="s">
        <v>0</v>
      </c>
    </row>
    <row r="66" spans="1:16" x14ac:dyDescent="0.25">
      <c r="A66" s="361"/>
      <c r="B66" s="351" t="str">
        <f>B5</f>
        <v>jan-set</v>
      </c>
      <c r="C66" s="353"/>
      <c r="D66" s="351" t="str">
        <f>B5</f>
        <v>jan-set</v>
      </c>
      <c r="E66" s="353"/>
      <c r="F66" s="131" t="str">
        <f>F37</f>
        <v>2022/2021</v>
      </c>
      <c r="H66" s="354" t="str">
        <f>B5</f>
        <v>jan-set</v>
      </c>
      <c r="I66" s="353"/>
      <c r="J66" s="351" t="str">
        <f>B5</f>
        <v>jan-set</v>
      </c>
      <c r="K66" s="352"/>
      <c r="L66" s="131" t="str">
        <f>L37</f>
        <v>2022/2021</v>
      </c>
      <c r="N66" s="354" t="str">
        <f>B5</f>
        <v>jan-set</v>
      </c>
      <c r="O66" s="352"/>
      <c r="P66" s="131" t="str">
        <f>P37</f>
        <v>2022/2021</v>
      </c>
    </row>
    <row r="67" spans="1:16" ht="19.5" customHeight="1" thickBot="1" x14ac:dyDescent="0.3">
      <c r="A67" s="362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163</v>
      </c>
      <c r="B68" s="39">
        <v>54267.929999999993</v>
      </c>
      <c r="C68" s="147">
        <v>52998.93</v>
      </c>
      <c r="D68" s="247">
        <f>B68/$B$96</f>
        <v>0.40469262992829202</v>
      </c>
      <c r="E68" s="246">
        <f>C68/$C$96</f>
        <v>0.39649724271747033</v>
      </c>
      <c r="F68" s="61">
        <f t="shared" ref="F68:F94" si="33">(C68-B68)/B68</f>
        <v>-2.3383976503249578E-2</v>
      </c>
      <c r="H68" s="19">
        <v>14407.599000000002</v>
      </c>
      <c r="I68" s="147">
        <v>15359.106</v>
      </c>
      <c r="J68" s="245">
        <f>H68/$H$96</f>
        <v>0.4174515300308354</v>
      </c>
      <c r="K68" s="246">
        <f>I68/$I$96</f>
        <v>0.4115193543914365</v>
      </c>
      <c r="L68" s="61">
        <f t="shared" ref="L68:L96" si="34">(I68-H68)/H68</f>
        <v>6.6042024073546021E-2</v>
      </c>
      <c r="N68" s="41">
        <f t="shared" ref="N68:O96" si="35">(H68/B68)*10</f>
        <v>2.6549011543281646</v>
      </c>
      <c r="O68" s="149">
        <f t="shared" si="35"/>
        <v>2.8980030351556154</v>
      </c>
      <c r="P68" s="61">
        <f t="shared" si="7"/>
        <v>9.1567205969658352E-2</v>
      </c>
    </row>
    <row r="69" spans="1:16" ht="20.100000000000001" customHeight="1" x14ac:dyDescent="0.25">
      <c r="A69" s="38" t="s">
        <v>167</v>
      </c>
      <c r="B69" s="19">
        <v>12887.269999999999</v>
      </c>
      <c r="C69" s="140">
        <v>13356.610000000002</v>
      </c>
      <c r="D69" s="247">
        <f t="shared" ref="D69:D95" si="36">B69/$B$96</f>
        <v>9.6104332501644713E-2</v>
      </c>
      <c r="E69" s="215">
        <f t="shared" ref="E69:E95" si="37">C69/$C$96</f>
        <v>9.9923885954916303E-2</v>
      </c>
      <c r="F69" s="52">
        <f t="shared" si="33"/>
        <v>3.6418884682326347E-2</v>
      </c>
      <c r="H69" s="19">
        <v>4079.6410000000005</v>
      </c>
      <c r="I69" s="140">
        <v>4678.2489999999998</v>
      </c>
      <c r="J69" s="214">
        <f t="shared" ref="J69:J96" si="38">H69/$H$96</f>
        <v>0.11820514836833865</v>
      </c>
      <c r="K69" s="215">
        <f t="shared" ref="K69:K96" si="39">I69/$I$96</f>
        <v>0.1253451866379712</v>
      </c>
      <c r="L69" s="52">
        <f t="shared" si="34"/>
        <v>0.14673055790938447</v>
      </c>
      <c r="N69" s="40">
        <f t="shared" si="35"/>
        <v>3.1656363217345493</v>
      </c>
      <c r="O69" s="143">
        <f t="shared" si="35"/>
        <v>3.5025721346958538</v>
      </c>
      <c r="P69" s="52">
        <f t="shared" si="7"/>
        <v>0.10643541415290782</v>
      </c>
    </row>
    <row r="70" spans="1:16" ht="20.100000000000001" customHeight="1" x14ac:dyDescent="0.25">
      <c r="A70" s="38" t="s">
        <v>165</v>
      </c>
      <c r="B70" s="19">
        <v>13488.499999999998</v>
      </c>
      <c r="C70" s="140">
        <v>15092.749999999998</v>
      </c>
      <c r="D70" s="247">
        <f t="shared" si="36"/>
        <v>0.10058788936279249</v>
      </c>
      <c r="E70" s="215">
        <f t="shared" si="37"/>
        <v>0.11291235049507792</v>
      </c>
      <c r="F70" s="52">
        <f t="shared" si="33"/>
        <v>0.11893464803351005</v>
      </c>
      <c r="H70" s="19">
        <v>3151.7820000000002</v>
      </c>
      <c r="I70" s="140">
        <v>4074.2269999999999</v>
      </c>
      <c r="J70" s="214">
        <f t="shared" si="38"/>
        <v>9.1320990973141766E-2</v>
      </c>
      <c r="K70" s="215">
        <f t="shared" si="39"/>
        <v>0.10916151400245294</v>
      </c>
      <c r="L70" s="52">
        <f t="shared" si="34"/>
        <v>0.29267411261311843</v>
      </c>
      <c r="N70" s="40">
        <f t="shared" si="35"/>
        <v>2.3366438076880311</v>
      </c>
      <c r="O70" s="143">
        <f t="shared" si="35"/>
        <v>2.6994596743469552</v>
      </c>
      <c r="P70" s="52">
        <f t="shared" si="7"/>
        <v>0.15527221798426719</v>
      </c>
    </row>
    <row r="71" spans="1:16" ht="20.100000000000001" customHeight="1" x14ac:dyDescent="0.25">
      <c r="A71" s="38" t="s">
        <v>166</v>
      </c>
      <c r="B71" s="19">
        <v>21215.55</v>
      </c>
      <c r="C71" s="140">
        <v>17874.84</v>
      </c>
      <c r="D71" s="247">
        <f t="shared" si="36"/>
        <v>0.15821087564746208</v>
      </c>
      <c r="E71" s="215">
        <f t="shared" si="37"/>
        <v>0.13372580869115561</v>
      </c>
      <c r="F71" s="52">
        <f t="shared" si="33"/>
        <v>-0.15746516116716272</v>
      </c>
      <c r="H71" s="19">
        <v>4706.1909999999998</v>
      </c>
      <c r="I71" s="140">
        <v>4050.6740000000004</v>
      </c>
      <c r="J71" s="214">
        <f t="shared" si="38"/>
        <v>0.13635905840850701</v>
      </c>
      <c r="K71" s="215">
        <f t="shared" si="39"/>
        <v>0.10853045413777193</v>
      </c>
      <c r="L71" s="52">
        <f t="shared" si="34"/>
        <v>-0.13928822693341589</v>
      </c>
      <c r="N71" s="40">
        <f t="shared" si="35"/>
        <v>2.2182743317990812</v>
      </c>
      <c r="O71" s="143">
        <f t="shared" si="35"/>
        <v>2.2661316129263258</v>
      </c>
      <c r="P71" s="52">
        <f t="shared" si="7"/>
        <v>2.1574103996610316E-2</v>
      </c>
    </row>
    <row r="72" spans="1:16" ht="20.100000000000001" customHeight="1" x14ac:dyDescent="0.25">
      <c r="A72" s="38" t="s">
        <v>172</v>
      </c>
      <c r="B72" s="19">
        <v>6870.75</v>
      </c>
      <c r="C72" s="140">
        <v>5798.7999999999993</v>
      </c>
      <c r="D72" s="247">
        <f t="shared" si="36"/>
        <v>5.1237294053408947E-2</v>
      </c>
      <c r="E72" s="215">
        <f t="shared" si="37"/>
        <v>4.3382162829892351E-2</v>
      </c>
      <c r="F72" s="52">
        <f t="shared" si="33"/>
        <v>-0.15601644653058264</v>
      </c>
      <c r="H72" s="19">
        <v>1901.895</v>
      </c>
      <c r="I72" s="140">
        <v>1694.4809999999998</v>
      </c>
      <c r="J72" s="214">
        <f t="shared" si="38"/>
        <v>5.5106265638570011E-2</v>
      </c>
      <c r="K72" s="215">
        <f t="shared" si="39"/>
        <v>4.540054135628438E-2</v>
      </c>
      <c r="L72" s="52">
        <f t="shared" si="34"/>
        <v>-0.10905649365501262</v>
      </c>
      <c r="N72" s="40">
        <f t="shared" si="35"/>
        <v>2.7681039187861591</v>
      </c>
      <c r="O72" s="143">
        <f t="shared" si="35"/>
        <v>2.922123542801959</v>
      </c>
      <c r="P72" s="52">
        <f t="shared" ref="P72:P86" si="40">(O72-N72)/N72</f>
        <v>5.5640838832141444E-2</v>
      </c>
    </row>
    <row r="73" spans="1:16" ht="20.100000000000001" customHeight="1" x14ac:dyDescent="0.25">
      <c r="A73" s="38" t="s">
        <v>185</v>
      </c>
      <c r="B73" s="19">
        <v>4461.97</v>
      </c>
      <c r="C73" s="140">
        <v>7347.42</v>
      </c>
      <c r="D73" s="247">
        <f t="shared" si="36"/>
        <v>3.3274281402683716E-2</v>
      </c>
      <c r="E73" s="215">
        <f t="shared" si="37"/>
        <v>5.4967746916535783E-2</v>
      </c>
      <c r="F73" s="52">
        <f t="shared" si="33"/>
        <v>0.64667624390123635</v>
      </c>
      <c r="H73" s="19">
        <v>979.74700000000007</v>
      </c>
      <c r="I73" s="140">
        <v>1595.183</v>
      </c>
      <c r="J73" s="214">
        <f t="shared" si="38"/>
        <v>2.8387581039222488E-2</v>
      </c>
      <c r="K73" s="215">
        <f t="shared" si="39"/>
        <v>4.2740031763319745E-2</v>
      </c>
      <c r="L73" s="52">
        <f t="shared" si="34"/>
        <v>0.62815808570988207</v>
      </c>
      <c r="N73" s="40">
        <f t="shared" si="35"/>
        <v>2.1957722709924092</v>
      </c>
      <c r="O73" s="143">
        <f t="shared" si="35"/>
        <v>2.1710790998745138</v>
      </c>
      <c r="P73" s="52">
        <f t="shared" si="40"/>
        <v>-1.1245779648512944E-2</v>
      </c>
    </row>
    <row r="74" spans="1:16" ht="20.100000000000001" customHeight="1" x14ac:dyDescent="0.25">
      <c r="A74" s="38" t="s">
        <v>182</v>
      </c>
      <c r="B74" s="19">
        <v>4548.3500000000004</v>
      </c>
      <c r="C74" s="140">
        <v>3705.18</v>
      </c>
      <c r="D74" s="247">
        <f t="shared" si="36"/>
        <v>3.3918443606276258E-2</v>
      </c>
      <c r="E74" s="215">
        <f t="shared" si="37"/>
        <v>2.7719307800589874E-2</v>
      </c>
      <c r="F74" s="52">
        <f t="shared" si="33"/>
        <v>-0.1853793133773787</v>
      </c>
      <c r="H74" s="19">
        <v>1163.9549999999999</v>
      </c>
      <c r="I74" s="140">
        <v>1080.0419999999999</v>
      </c>
      <c r="J74" s="214">
        <f t="shared" si="38"/>
        <v>3.3724897232150962E-2</v>
      </c>
      <c r="K74" s="215">
        <f t="shared" si="39"/>
        <v>2.8937764122184965E-2</v>
      </c>
      <c r="L74" s="52">
        <f t="shared" si="34"/>
        <v>-7.2092993285822915E-2</v>
      </c>
      <c r="N74" s="40">
        <f t="shared" si="35"/>
        <v>2.5590708718546287</v>
      </c>
      <c r="O74" s="143">
        <f t="shared" si="35"/>
        <v>2.9149515003319677</v>
      </c>
      <c r="P74" s="52">
        <f t="shared" si="40"/>
        <v>0.13906634333242307</v>
      </c>
    </row>
    <row r="75" spans="1:16" ht="20.100000000000001" customHeight="1" x14ac:dyDescent="0.25">
      <c r="A75" s="38" t="s">
        <v>205</v>
      </c>
      <c r="B75" s="19">
        <v>2205.2300000000005</v>
      </c>
      <c r="C75" s="140">
        <v>3546.25</v>
      </c>
      <c r="D75" s="247">
        <f t="shared" si="36"/>
        <v>1.6445077752122991E-2</v>
      </c>
      <c r="E75" s="215">
        <f t="shared" si="37"/>
        <v>2.6530315743861794E-2</v>
      </c>
      <c r="F75" s="52">
        <f t="shared" si="33"/>
        <v>0.60810890474009482</v>
      </c>
      <c r="H75" s="19">
        <v>461.31599999999997</v>
      </c>
      <c r="I75" s="140">
        <v>820.71500000000003</v>
      </c>
      <c r="J75" s="214">
        <f t="shared" si="38"/>
        <v>1.3366354104365678E-2</v>
      </c>
      <c r="K75" s="215">
        <f t="shared" si="39"/>
        <v>2.1989568073777721E-2</v>
      </c>
      <c r="L75" s="52">
        <f t="shared" si="34"/>
        <v>0.77907334668643635</v>
      </c>
      <c r="N75" s="40">
        <f t="shared" ref="N75" si="41">(H75/B75)*10</f>
        <v>2.0919178498387918</v>
      </c>
      <c r="O75" s="143">
        <f t="shared" ref="O75" si="42">(I75/C75)*10</f>
        <v>2.3143179414874866</v>
      </c>
      <c r="P75" s="52">
        <f t="shared" ref="P75" si="43">(O75-N75)/N75</f>
        <v>0.10631397005663175</v>
      </c>
    </row>
    <row r="76" spans="1:16" ht="20.100000000000001" customHeight="1" x14ac:dyDescent="0.25">
      <c r="A76" s="38" t="s">
        <v>208</v>
      </c>
      <c r="B76" s="19">
        <v>2978.89</v>
      </c>
      <c r="C76" s="140">
        <v>2927.98</v>
      </c>
      <c r="D76" s="247">
        <f t="shared" si="36"/>
        <v>2.2214498109050594E-2</v>
      </c>
      <c r="E76" s="215">
        <f t="shared" si="37"/>
        <v>2.1904894999425436E-2</v>
      </c>
      <c r="F76" s="52">
        <f t="shared" si="33"/>
        <v>-1.7090258451973674E-2</v>
      </c>
      <c r="H76" s="19">
        <v>591.298</v>
      </c>
      <c r="I76" s="140">
        <v>569.82500000000005</v>
      </c>
      <c r="J76" s="214">
        <f t="shared" si="38"/>
        <v>1.7132504507112734E-2</v>
      </c>
      <c r="K76" s="215">
        <f t="shared" si="39"/>
        <v>1.5267426119469475E-2</v>
      </c>
      <c r="L76" s="52">
        <f t="shared" si="34"/>
        <v>-3.6315022205385364E-2</v>
      </c>
      <c r="N76" s="40">
        <f t="shared" si="35"/>
        <v>1.9849608411186717</v>
      </c>
      <c r="O76" s="143">
        <f t="shared" si="35"/>
        <v>1.9461369271648032</v>
      </c>
      <c r="P76" s="52">
        <f t="shared" si="40"/>
        <v>-1.9559032676930935E-2</v>
      </c>
    </row>
    <row r="77" spans="1:16" ht="20.100000000000001" customHeight="1" x14ac:dyDescent="0.25">
      <c r="A77" s="38" t="s">
        <v>177</v>
      </c>
      <c r="B77" s="19">
        <v>1753.0299999999997</v>
      </c>
      <c r="C77" s="140">
        <v>1326.39</v>
      </c>
      <c r="D77" s="247">
        <f t="shared" si="36"/>
        <v>1.307288339620092E-2</v>
      </c>
      <c r="E77" s="215">
        <f t="shared" si="37"/>
        <v>9.9230301020799012E-3</v>
      </c>
      <c r="F77" s="52">
        <f t="shared" si="33"/>
        <v>-0.24337290291666414</v>
      </c>
      <c r="H77" s="19">
        <v>615.57999999999993</v>
      </c>
      <c r="I77" s="140">
        <v>469.02199999999999</v>
      </c>
      <c r="J77" s="214">
        <f t="shared" si="38"/>
        <v>1.7836060877067832E-2</v>
      </c>
      <c r="K77" s="215">
        <f t="shared" si="39"/>
        <v>1.2566592784461565E-2</v>
      </c>
      <c r="L77" s="52">
        <f t="shared" si="34"/>
        <v>-0.23808115923194378</v>
      </c>
      <c r="N77" s="40">
        <f t="shared" si="35"/>
        <v>3.5115200538496207</v>
      </c>
      <c r="O77" s="143">
        <f t="shared" si="35"/>
        <v>3.536079132080308</v>
      </c>
      <c r="P77" s="52">
        <f t="shared" si="40"/>
        <v>6.9938595975732936E-3</v>
      </c>
    </row>
    <row r="78" spans="1:16" ht="20.100000000000001" customHeight="1" x14ac:dyDescent="0.25">
      <c r="A78" s="38" t="s">
        <v>179</v>
      </c>
      <c r="B78" s="19">
        <v>70.61</v>
      </c>
      <c r="C78" s="140">
        <v>303.25999999999993</v>
      </c>
      <c r="D78" s="247">
        <f t="shared" si="36"/>
        <v>5.2656046765072308E-4</v>
      </c>
      <c r="E78" s="215">
        <f t="shared" si="37"/>
        <v>2.2687581395794223E-3</v>
      </c>
      <c r="F78" s="52">
        <f t="shared" si="33"/>
        <v>3.2948590851154216</v>
      </c>
      <c r="H78" s="19">
        <v>73.632000000000005</v>
      </c>
      <c r="I78" s="140">
        <v>329.36500000000001</v>
      </c>
      <c r="J78" s="214">
        <f t="shared" si="38"/>
        <v>2.1334429879142579E-3</v>
      </c>
      <c r="K78" s="215">
        <f t="shared" si="39"/>
        <v>8.8247370751354595E-3</v>
      </c>
      <c r="L78" s="52">
        <f t="shared" si="34"/>
        <v>3.4731230986527595</v>
      </c>
      <c r="N78" s="40">
        <f t="shared" si="35"/>
        <v>10.427984704716046</v>
      </c>
      <c r="O78" s="143">
        <f t="shared" si="35"/>
        <v>10.860812504121878</v>
      </c>
      <c r="P78" s="52">
        <f t="shared" si="40"/>
        <v>4.1506370757341628E-2</v>
      </c>
    </row>
    <row r="79" spans="1:16" ht="20.100000000000001" customHeight="1" x14ac:dyDescent="0.25">
      <c r="A79" s="38" t="s">
        <v>171</v>
      </c>
      <c r="B79" s="19">
        <v>1736.29</v>
      </c>
      <c r="C79" s="140">
        <v>1280.8000000000002</v>
      </c>
      <c r="D79" s="247">
        <f t="shared" si="36"/>
        <v>1.2948048072189123E-2</v>
      </c>
      <c r="E79" s="215">
        <f t="shared" si="37"/>
        <v>9.5819607768031553E-3</v>
      </c>
      <c r="F79" s="52">
        <f t="shared" si="33"/>
        <v>-0.26233520898006657</v>
      </c>
      <c r="H79" s="19">
        <v>393.346</v>
      </c>
      <c r="I79" s="140">
        <v>320.24799999999999</v>
      </c>
      <c r="J79" s="214">
        <f t="shared" si="38"/>
        <v>1.1396964166722642E-2</v>
      </c>
      <c r="K79" s="215">
        <f t="shared" si="39"/>
        <v>8.5804636158607634E-3</v>
      </c>
      <c r="L79" s="52">
        <f t="shared" si="34"/>
        <v>-0.1858363883196982</v>
      </c>
      <c r="N79" s="40">
        <f t="shared" si="35"/>
        <v>2.2654395291109206</v>
      </c>
      <c r="O79" s="143">
        <f t="shared" si="35"/>
        <v>2.5003747657713928</v>
      </c>
      <c r="P79" s="52">
        <f t="shared" si="40"/>
        <v>0.10370404225826912</v>
      </c>
    </row>
    <row r="80" spans="1:16" ht="20.100000000000001" customHeight="1" x14ac:dyDescent="0.25">
      <c r="A80" s="38" t="s">
        <v>204</v>
      </c>
      <c r="B80" s="19">
        <v>730.49</v>
      </c>
      <c r="C80" s="140">
        <v>1012.0799999999999</v>
      </c>
      <c r="D80" s="247">
        <f t="shared" si="36"/>
        <v>5.44748840127711E-3</v>
      </c>
      <c r="E80" s="215">
        <f t="shared" si="37"/>
        <v>7.5716043589841783E-3</v>
      </c>
      <c r="F80" s="52">
        <f t="shared" si="33"/>
        <v>0.38548097852126645</v>
      </c>
      <c r="H80" s="19">
        <v>212.59000000000003</v>
      </c>
      <c r="I80" s="140">
        <v>301.01600000000002</v>
      </c>
      <c r="J80" s="214">
        <f t="shared" si="38"/>
        <v>6.1596676010524237E-3</v>
      </c>
      <c r="K80" s="215">
        <f t="shared" si="39"/>
        <v>8.0651770995976372E-3</v>
      </c>
      <c r="L80" s="52">
        <f t="shared" si="34"/>
        <v>0.41594618749705997</v>
      </c>
      <c r="N80" s="40">
        <f t="shared" si="35"/>
        <v>2.9102383331736235</v>
      </c>
      <c r="O80" s="143">
        <f t="shared" si="35"/>
        <v>2.9742312860643434</v>
      </c>
      <c r="P80" s="52">
        <f t="shared" si="40"/>
        <v>2.1988904537909592E-2</v>
      </c>
    </row>
    <row r="81" spans="1:16" ht="20.100000000000001" customHeight="1" x14ac:dyDescent="0.25">
      <c r="A81" s="38" t="s">
        <v>214</v>
      </c>
      <c r="B81" s="19">
        <v>731.16000000000008</v>
      </c>
      <c r="C81" s="140">
        <v>1179</v>
      </c>
      <c r="D81" s="247">
        <f t="shared" si="36"/>
        <v>5.4524847971604978E-3</v>
      </c>
      <c r="E81" s="215">
        <f t="shared" si="37"/>
        <v>8.8203714521009682E-3</v>
      </c>
      <c r="F81" s="52">
        <f t="shared" si="33"/>
        <v>0.61250615460364333</v>
      </c>
      <c r="H81" s="19">
        <v>172.79399999999998</v>
      </c>
      <c r="I81" s="140">
        <v>286.18700000000001</v>
      </c>
      <c r="J81" s="214">
        <f t="shared" si="38"/>
        <v>5.0066023964262301E-3</v>
      </c>
      <c r="K81" s="215">
        <f t="shared" si="39"/>
        <v>7.66786097284712E-3</v>
      </c>
      <c r="L81" s="52">
        <f t="shared" si="34"/>
        <v>0.65623227658367789</v>
      </c>
      <c r="N81" s="40">
        <f t="shared" si="35"/>
        <v>2.3632857377318226</v>
      </c>
      <c r="O81" s="143">
        <f t="shared" si="35"/>
        <v>2.4273706530958443</v>
      </c>
      <c r="P81" s="52">
        <f t="shared" si="40"/>
        <v>2.7116871371435432E-2</v>
      </c>
    </row>
    <row r="82" spans="1:16" ht="20.100000000000001" customHeight="1" x14ac:dyDescent="0.25">
      <c r="A82" s="38" t="s">
        <v>187</v>
      </c>
      <c r="B82" s="19">
        <v>518.7700000000001</v>
      </c>
      <c r="C82" s="140">
        <v>839.67000000000007</v>
      </c>
      <c r="D82" s="247">
        <f t="shared" si="36"/>
        <v>3.8686273021266912E-3</v>
      </c>
      <c r="E82" s="215">
        <f t="shared" si="37"/>
        <v>6.2817653071973031E-3</v>
      </c>
      <c r="F82" s="52">
        <f t="shared" si="33"/>
        <v>0.61857856082657037</v>
      </c>
      <c r="H82" s="19">
        <v>134.279</v>
      </c>
      <c r="I82" s="140">
        <v>244.316</v>
      </c>
      <c r="J82" s="214">
        <f t="shared" si="38"/>
        <v>3.8906533976279145E-3</v>
      </c>
      <c r="K82" s="215">
        <f t="shared" si="39"/>
        <v>6.546003562153826E-3</v>
      </c>
      <c r="L82" s="52">
        <f t="shared" si="34"/>
        <v>0.81946544135717436</v>
      </c>
      <c r="N82" s="40">
        <f t="shared" si="35"/>
        <v>2.58841104921256</v>
      </c>
      <c r="O82" s="143">
        <f t="shared" si="35"/>
        <v>2.9096668929460376</v>
      </c>
      <c r="P82" s="52">
        <f t="shared" si="40"/>
        <v>0.12411314803775438</v>
      </c>
    </row>
    <row r="83" spans="1:16" ht="20.100000000000001" customHeight="1" x14ac:dyDescent="0.25">
      <c r="A83" s="38" t="s">
        <v>209</v>
      </c>
      <c r="B83" s="19">
        <v>434.71000000000004</v>
      </c>
      <c r="C83" s="140">
        <v>295.15999999999997</v>
      </c>
      <c r="D83" s="247">
        <f t="shared" si="36"/>
        <v>3.2417660514437877E-3</v>
      </c>
      <c r="E83" s="215">
        <f t="shared" si="37"/>
        <v>2.208160167771095E-3</v>
      </c>
      <c r="F83" s="52">
        <f t="shared" si="33"/>
        <v>-0.32101861010788812</v>
      </c>
      <c r="H83" s="19">
        <v>149.33199999999999</v>
      </c>
      <c r="I83" s="140">
        <v>136.39600000000002</v>
      </c>
      <c r="J83" s="214">
        <f t="shared" si="38"/>
        <v>4.326805034104899E-3</v>
      </c>
      <c r="K83" s="215">
        <f t="shared" si="39"/>
        <v>3.6544831360350257E-3</v>
      </c>
      <c r="L83" s="52">
        <f t="shared" si="34"/>
        <v>-8.6625773444405613E-2</v>
      </c>
      <c r="N83" s="40">
        <f t="shared" si="35"/>
        <v>3.4352096800165621</v>
      </c>
      <c r="O83" s="143">
        <f t="shared" si="35"/>
        <v>4.6210868681393151</v>
      </c>
      <c r="P83" s="52">
        <f t="shared" si="40"/>
        <v>0.34521246112610965</v>
      </c>
    </row>
    <row r="84" spans="1:16" ht="20.100000000000001" customHeight="1" x14ac:dyDescent="0.25">
      <c r="A84" s="38" t="s">
        <v>203</v>
      </c>
      <c r="B84" s="19">
        <v>81.72</v>
      </c>
      <c r="C84" s="140">
        <v>568.25</v>
      </c>
      <c r="D84" s="247">
        <f t="shared" si="36"/>
        <v>6.0941115162749032E-4</v>
      </c>
      <c r="E84" s="215">
        <f t="shared" si="37"/>
        <v>4.2512095654422179E-3</v>
      </c>
      <c r="F84" s="52">
        <f t="shared" si="33"/>
        <v>5.9536221243269702</v>
      </c>
      <c r="H84" s="19">
        <v>19.885000000000002</v>
      </c>
      <c r="I84" s="140">
        <v>120.503</v>
      </c>
      <c r="J84" s="214">
        <f t="shared" si="38"/>
        <v>5.761559351189023E-4</v>
      </c>
      <c r="K84" s="215">
        <f t="shared" si="39"/>
        <v>3.2286590614213659E-3</v>
      </c>
      <c r="L84" s="52">
        <f t="shared" si="34"/>
        <v>5.0599949710837304</v>
      </c>
      <c r="N84" s="40">
        <f t="shared" si="35"/>
        <v>2.4333088595203134</v>
      </c>
      <c r="O84" s="143">
        <f t="shared" si="35"/>
        <v>2.1205983282006162</v>
      </c>
      <c r="P84" s="52">
        <f t="shared" si="40"/>
        <v>-0.12851246979857003</v>
      </c>
    </row>
    <row r="85" spans="1:16" ht="20.100000000000001" customHeight="1" x14ac:dyDescent="0.25">
      <c r="A85" s="38" t="s">
        <v>198</v>
      </c>
      <c r="B85" s="19">
        <v>343.34</v>
      </c>
      <c r="C85" s="140">
        <v>386.65</v>
      </c>
      <c r="D85" s="247">
        <f t="shared" si="36"/>
        <v>2.5603918844809411E-3</v>
      </c>
      <c r="E85" s="215">
        <f t="shared" si="37"/>
        <v>2.8926179999616956E-3</v>
      </c>
      <c r="F85" s="52">
        <f t="shared" si="33"/>
        <v>0.12614318168579253</v>
      </c>
      <c r="H85" s="19">
        <v>101.52499999999999</v>
      </c>
      <c r="I85" s="140">
        <v>115.645</v>
      </c>
      <c r="J85" s="214">
        <f t="shared" si="38"/>
        <v>2.9416259146566029E-3</v>
      </c>
      <c r="K85" s="215">
        <f t="shared" si="39"/>
        <v>3.098497773151489E-3</v>
      </c>
      <c r="L85" s="52">
        <f t="shared" si="34"/>
        <v>0.13907904457030293</v>
      </c>
      <c r="N85" s="40">
        <f t="shared" si="35"/>
        <v>2.9569814178365466</v>
      </c>
      <c r="O85" s="143">
        <f t="shared" si="35"/>
        <v>2.9909478856847276</v>
      </c>
      <c r="P85" s="52">
        <f t="shared" si="40"/>
        <v>1.1486872268893843E-2</v>
      </c>
    </row>
    <row r="86" spans="1:16" ht="20.100000000000001" customHeight="1" x14ac:dyDescent="0.25">
      <c r="A86" s="38" t="s">
        <v>234</v>
      </c>
      <c r="B86" s="19">
        <v>459.47</v>
      </c>
      <c r="C86" s="140">
        <v>458.64</v>
      </c>
      <c r="D86" s="247">
        <f t="shared" si="36"/>
        <v>3.4264089799104624E-3</v>
      </c>
      <c r="E86" s="215">
        <f t="shared" si="37"/>
        <v>3.4311918259470634E-3</v>
      </c>
      <c r="F86" s="52">
        <f t="shared" si="33"/>
        <v>-1.8064291466255487E-3</v>
      </c>
      <c r="H86" s="19">
        <v>106.95699999999999</v>
      </c>
      <c r="I86" s="140">
        <v>107.22900000000001</v>
      </c>
      <c r="J86" s="214">
        <f t="shared" si="38"/>
        <v>3.099014853030547E-3</v>
      </c>
      <c r="K86" s="215">
        <f t="shared" si="39"/>
        <v>2.8730063359182069E-3</v>
      </c>
      <c r="L86" s="52">
        <f t="shared" si="34"/>
        <v>2.5430780594072363E-3</v>
      </c>
      <c r="N86" s="40">
        <f t="shared" si="35"/>
        <v>2.3278342438026418</v>
      </c>
      <c r="O86" s="143">
        <f t="shared" si="35"/>
        <v>2.3379774986917847</v>
      </c>
      <c r="P86" s="52">
        <f t="shared" si="40"/>
        <v>4.3573785015609042E-3</v>
      </c>
    </row>
    <row r="87" spans="1:16" ht="20.100000000000001" customHeight="1" x14ac:dyDescent="0.25">
      <c r="A87" s="38" t="s">
        <v>184</v>
      </c>
      <c r="B87" s="19">
        <v>929.8</v>
      </c>
      <c r="C87" s="140">
        <v>375.51</v>
      </c>
      <c r="D87" s="247">
        <f t="shared" si="36"/>
        <v>6.9338043169755318E-3</v>
      </c>
      <c r="E87" s="215">
        <f t="shared" si="37"/>
        <v>2.809277085647527E-3</v>
      </c>
      <c r="F87" s="52">
        <f t="shared" si="33"/>
        <v>-0.59613895461389543</v>
      </c>
      <c r="H87" s="19">
        <v>191.595</v>
      </c>
      <c r="I87" s="140">
        <v>107.024</v>
      </c>
      <c r="J87" s="214">
        <f t="shared" si="38"/>
        <v>5.5513500824292726E-3</v>
      </c>
      <c r="K87" s="215">
        <f t="shared" si="39"/>
        <v>2.867513733181417E-3</v>
      </c>
      <c r="L87" s="52">
        <f t="shared" si="34"/>
        <v>-0.44140504710456951</v>
      </c>
      <c r="N87" s="40">
        <f t="shared" ref="N87:N91" si="44">(H87/B87)*10</f>
        <v>2.060604431060443</v>
      </c>
      <c r="O87" s="143">
        <f t="shared" ref="O87:O91" si="45">(I87/C87)*10</f>
        <v>2.8500972011397834</v>
      </c>
      <c r="P87" s="52">
        <f t="shared" ref="P87:P91" si="46">(O87-N87)/N87</f>
        <v>0.38313650023214108</v>
      </c>
    </row>
    <row r="88" spans="1:16" ht="20.100000000000001" customHeight="1" x14ac:dyDescent="0.25">
      <c r="A88" s="38" t="s">
        <v>200</v>
      </c>
      <c r="B88" s="19">
        <v>357.46</v>
      </c>
      <c r="C88" s="140">
        <v>283.15000000000003</v>
      </c>
      <c r="D88" s="247">
        <f t="shared" si="36"/>
        <v>2.6656890633965087E-3</v>
      </c>
      <c r="E88" s="215">
        <f t="shared" si="37"/>
        <v>2.1183105824108474E-3</v>
      </c>
      <c r="F88" s="52">
        <f t="shared" si="33"/>
        <v>-0.20788339954120727</v>
      </c>
      <c r="H88" s="19">
        <v>108.34500000000001</v>
      </c>
      <c r="I88" s="140">
        <v>86.760999999999981</v>
      </c>
      <c r="J88" s="214">
        <f t="shared" si="38"/>
        <v>3.139231319610635E-3</v>
      </c>
      <c r="K88" s="215">
        <f t="shared" si="39"/>
        <v>2.3246034441298481E-3</v>
      </c>
      <c r="L88" s="52">
        <f t="shared" si="34"/>
        <v>-0.1992154691033276</v>
      </c>
      <c r="N88" s="40">
        <f t="shared" si="44"/>
        <v>3.0309684999720252</v>
      </c>
      <c r="O88" s="143">
        <f t="shared" si="45"/>
        <v>3.0641356171640459</v>
      </c>
      <c r="P88" s="52">
        <f t="shared" si="46"/>
        <v>1.0942745591822159E-2</v>
      </c>
    </row>
    <row r="89" spans="1:16" ht="20.100000000000001" customHeight="1" x14ac:dyDescent="0.25">
      <c r="A89" s="38" t="s">
        <v>199</v>
      </c>
      <c r="B89" s="19">
        <v>194.42000000000002</v>
      </c>
      <c r="C89" s="140">
        <v>184.49</v>
      </c>
      <c r="D89" s="247">
        <f t="shared" si="36"/>
        <v>1.4498496830569834E-3</v>
      </c>
      <c r="E89" s="215">
        <f t="shared" si="37"/>
        <v>1.3802123233232465E-3</v>
      </c>
      <c r="F89" s="52">
        <f t="shared" si="33"/>
        <v>-5.1074992284744401E-2</v>
      </c>
      <c r="H89" s="19">
        <v>89.807999999999993</v>
      </c>
      <c r="I89" s="140">
        <v>67.936999999999998</v>
      </c>
      <c r="J89" s="214">
        <f t="shared" si="38"/>
        <v>2.6021328750896844E-3</v>
      </c>
      <c r="K89" s="215">
        <f t="shared" si="39"/>
        <v>1.8202485469721362E-3</v>
      </c>
      <c r="L89" s="52">
        <f t="shared" si="34"/>
        <v>-0.24353064314983072</v>
      </c>
      <c r="N89" s="40">
        <f t="shared" si="44"/>
        <v>4.6192778520728313</v>
      </c>
      <c r="O89" s="143">
        <f t="shared" si="45"/>
        <v>3.6824218114802965</v>
      </c>
      <c r="P89" s="52">
        <f t="shared" si="46"/>
        <v>-0.20281439449937716</v>
      </c>
    </row>
    <row r="90" spans="1:16" ht="20.100000000000001" customHeight="1" x14ac:dyDescent="0.25">
      <c r="A90" s="38" t="s">
        <v>207</v>
      </c>
      <c r="B90" s="19">
        <v>476.57</v>
      </c>
      <c r="C90" s="140">
        <v>443.42</v>
      </c>
      <c r="D90" s="247">
        <f t="shared" si="36"/>
        <v>3.5539289345461705E-3</v>
      </c>
      <c r="E90" s="215">
        <f t="shared" si="37"/>
        <v>3.3173274887961079E-3</v>
      </c>
      <c r="F90" s="52">
        <f t="shared" si="33"/>
        <v>-6.9559561029859149E-2</v>
      </c>
      <c r="H90" s="19">
        <v>82.451999999999998</v>
      </c>
      <c r="I90" s="140">
        <v>64.118000000000009</v>
      </c>
      <c r="J90" s="214">
        <f t="shared" si="38"/>
        <v>2.388997191975043E-3</v>
      </c>
      <c r="K90" s="215">
        <f t="shared" si="39"/>
        <v>1.717925376963355E-3</v>
      </c>
      <c r="L90" s="52">
        <f t="shared" si="34"/>
        <v>-0.22235967593266373</v>
      </c>
      <c r="N90" s="40">
        <f t="shared" si="44"/>
        <v>1.7301130998594119</v>
      </c>
      <c r="O90" s="143">
        <f t="shared" si="45"/>
        <v>1.4459880023454064</v>
      </c>
      <c r="P90" s="52">
        <f t="shared" si="46"/>
        <v>-0.16422342420104985</v>
      </c>
    </row>
    <row r="91" spans="1:16" ht="20.100000000000001" customHeight="1" x14ac:dyDescent="0.25">
      <c r="A91" s="38" t="s">
        <v>230</v>
      </c>
      <c r="B91" s="19">
        <v>236.91</v>
      </c>
      <c r="C91" s="140">
        <v>204.24</v>
      </c>
      <c r="D91" s="247">
        <f t="shared" si="36"/>
        <v>1.7667106697512082E-3</v>
      </c>
      <c r="E91" s="215">
        <f t="shared" si="37"/>
        <v>1.5279666373003407E-3</v>
      </c>
      <c r="F91" s="52">
        <f t="shared" si="33"/>
        <v>-0.13790046853235402</v>
      </c>
      <c r="H91" s="19">
        <v>69.69</v>
      </c>
      <c r="I91" s="140">
        <v>57.984000000000002</v>
      </c>
      <c r="J91" s="214">
        <f t="shared" si="38"/>
        <v>2.0192259048748451E-3</v>
      </c>
      <c r="K91" s="215">
        <f t="shared" si="39"/>
        <v>1.5535759858049717E-3</v>
      </c>
      <c r="L91" s="52">
        <f t="shared" si="34"/>
        <v>-0.16797244941885486</v>
      </c>
      <c r="N91" s="40">
        <f t="shared" si="44"/>
        <v>2.94162340129163</v>
      </c>
      <c r="O91" s="143">
        <f t="shared" si="45"/>
        <v>2.8390129259694472</v>
      </c>
      <c r="P91" s="52">
        <f t="shared" si="46"/>
        <v>-3.4882261025367095E-2</v>
      </c>
    </row>
    <row r="92" spans="1:16" ht="20.100000000000001" customHeight="1" x14ac:dyDescent="0.25">
      <c r="A92" s="38" t="s">
        <v>237</v>
      </c>
      <c r="B92" s="19">
        <v>148.19</v>
      </c>
      <c r="C92" s="140">
        <v>192.05</v>
      </c>
      <c r="D92" s="247">
        <f t="shared" si="36"/>
        <v>1.1050983671032524E-3</v>
      </c>
      <c r="E92" s="215">
        <f t="shared" si="37"/>
        <v>1.4367704303443519E-3</v>
      </c>
      <c r="F92" s="52">
        <f t="shared" si="33"/>
        <v>0.29597138808286666</v>
      </c>
      <c r="H92" s="19">
        <v>36.027999999999999</v>
      </c>
      <c r="I92" s="140">
        <v>46.44</v>
      </c>
      <c r="J92" s="214">
        <f t="shared" si="38"/>
        <v>1.0438896671090677E-3</v>
      </c>
      <c r="K92" s="215">
        <f t="shared" si="39"/>
        <v>1.2442754687635015E-3</v>
      </c>
      <c r="L92" s="52">
        <f t="shared" si="34"/>
        <v>0.28899744643055397</v>
      </c>
      <c r="N92" s="40">
        <f t="shared" ref="N92" si="47">(H92/B92)*10</f>
        <v>2.4312031851002089</v>
      </c>
      <c r="O92" s="143">
        <f t="shared" ref="O92" si="48">(I92/C92)*10</f>
        <v>2.4181202811767766</v>
      </c>
      <c r="P92" s="52">
        <f t="shared" ref="P92" si="49">(O92-N92)/N92</f>
        <v>-5.3812466204436618E-3</v>
      </c>
    </row>
    <row r="93" spans="1:16" ht="20.100000000000001" customHeight="1" x14ac:dyDescent="0.25">
      <c r="A93" s="38" t="s">
        <v>206</v>
      </c>
      <c r="B93" s="19">
        <v>49.52</v>
      </c>
      <c r="C93" s="140">
        <v>81.25</v>
      </c>
      <c r="D93" s="247">
        <f t="shared" si="36"/>
        <v>3.6928585693334949E-4</v>
      </c>
      <c r="E93" s="215">
        <f t="shared" si="37"/>
        <v>6.078500258551345E-4</v>
      </c>
      <c r="F93" s="52">
        <f t="shared" si="33"/>
        <v>0.64075121163166382</v>
      </c>
      <c r="H93" s="19">
        <v>23.117999999999999</v>
      </c>
      <c r="I93" s="140">
        <v>45.755000000000003</v>
      </c>
      <c r="J93" s="214">
        <f t="shared" si="38"/>
        <v>6.6983016887497016E-4</v>
      </c>
      <c r="K93" s="215">
        <f t="shared" si="39"/>
        <v>1.2259221376673993E-3</v>
      </c>
      <c r="L93" s="52">
        <f t="shared" si="34"/>
        <v>0.97919370187732524</v>
      </c>
      <c r="N93" s="40">
        <f t="shared" ref="N93:N94" si="50">(H93/B93)*10</f>
        <v>4.6684168012924063</v>
      </c>
      <c r="O93" s="143">
        <f t="shared" ref="O93:O94" si="51">(I93/C93)*10</f>
        <v>5.6313846153846159</v>
      </c>
      <c r="P93" s="52">
        <f t="shared" ref="P93:P94" si="52">(O93-N93)/N93</f>
        <v>0.20627288759341736</v>
      </c>
    </row>
    <row r="94" spans="1:16" ht="20.100000000000001" customHeight="1" x14ac:dyDescent="0.25">
      <c r="A94" s="38" t="s">
        <v>183</v>
      </c>
      <c r="B94" s="19">
        <v>146.15</v>
      </c>
      <c r="C94" s="140">
        <v>140.64999999999998</v>
      </c>
      <c r="D94" s="247">
        <f t="shared" si="36"/>
        <v>1.0898854602344312E-3</v>
      </c>
      <c r="E94" s="215">
        <f t="shared" si="37"/>
        <v>1.0522351524495342E-3</v>
      </c>
      <c r="F94" s="52">
        <f t="shared" si="33"/>
        <v>-3.7632569278139093E-2</v>
      </c>
      <c r="H94" s="19">
        <v>36.381999999999998</v>
      </c>
      <c r="I94" s="140">
        <v>37.771999999999998</v>
      </c>
      <c r="J94" s="214">
        <f t="shared" si="38"/>
        <v>1.0541466045509631E-3</v>
      </c>
      <c r="K94" s="215">
        <f t="shared" si="39"/>
        <v>1.0120321491415801E-3</v>
      </c>
      <c r="L94" s="52">
        <f t="shared" si="34"/>
        <v>3.8205706118410218E-2</v>
      </c>
      <c r="N94" s="40">
        <f t="shared" si="50"/>
        <v>2.4893602463222715</v>
      </c>
      <c r="O94" s="143">
        <f t="shared" si="51"/>
        <v>2.685531461073587</v>
      </c>
      <c r="P94" s="52">
        <f t="shared" si="52"/>
        <v>7.8803867395703261E-2</v>
      </c>
    </row>
    <row r="95" spans="1:16" ht="20.100000000000001" customHeight="1" thickBot="1" x14ac:dyDescent="0.3">
      <c r="A95" s="8" t="s">
        <v>17</v>
      </c>
      <c r="B95" s="19">
        <f>B96-SUM(B68:B94)</f>
        <v>1773.6099999999569</v>
      </c>
      <c r="C95" s="140">
        <f>C96-SUM(C68:C94)</f>
        <v>1464.420000000071</v>
      </c>
      <c r="D95" s="247">
        <f t="shared" si="36"/>
        <v>1.322635478020077E-2</v>
      </c>
      <c r="E95" s="215">
        <f t="shared" si="37"/>
        <v>1.0955664429080853E-2</v>
      </c>
      <c r="F95" s="52">
        <f>(C95-B95)/B95</f>
        <v>-0.17432806535816409</v>
      </c>
      <c r="H95" s="19">
        <f>H96-SUM(H68:H94)</f>
        <v>452.46399999997811</v>
      </c>
      <c r="I95" s="140">
        <f>I96-SUM(I68:I94)</f>
        <v>456.7050000000163</v>
      </c>
      <c r="J95" s="214">
        <f t="shared" si="38"/>
        <v>1.310987271951855E-2</v>
      </c>
      <c r="K95" s="215">
        <f t="shared" si="39"/>
        <v>1.2236581136125222E-2</v>
      </c>
      <c r="L95" s="52">
        <f t="shared" si="34"/>
        <v>9.3731213975882938E-3</v>
      </c>
      <c r="N95" s="40">
        <f t="shared" si="35"/>
        <v>2.5510907132909102</v>
      </c>
      <c r="O95" s="143">
        <f t="shared" si="35"/>
        <v>3.1186749702953671</v>
      </c>
      <c r="P95" s="52">
        <f>(O95-N95)/N95</f>
        <v>0.2224868970936249</v>
      </c>
    </row>
    <row r="96" spans="1:16" ht="26.25" customHeight="1" thickBot="1" x14ac:dyDescent="0.3">
      <c r="A96" s="12" t="s">
        <v>18</v>
      </c>
      <c r="B96" s="17">
        <v>134096.65999999997</v>
      </c>
      <c r="C96" s="145">
        <v>133667.84000000003</v>
      </c>
      <c r="D96" s="243">
        <f>SUM(D68:D95)</f>
        <v>0.99999999999999978</v>
      </c>
      <c r="E96" s="244">
        <f>SUM(E68:E95)</f>
        <v>1.0000000000000004</v>
      </c>
      <c r="F96" s="57">
        <f>(C96-B96)/B96</f>
        <v>-3.197842511513328E-3</v>
      </c>
      <c r="G96" s="1"/>
      <c r="H96" s="17">
        <v>34513.225999999981</v>
      </c>
      <c r="I96" s="145">
        <v>37322.924999999988</v>
      </c>
      <c r="J96" s="255">
        <f t="shared" si="38"/>
        <v>1</v>
      </c>
      <c r="K96" s="244">
        <f t="shared" si="39"/>
        <v>1</v>
      </c>
      <c r="L96" s="57">
        <f t="shared" si="34"/>
        <v>8.1409341450724121E-2</v>
      </c>
      <c r="M96" s="1"/>
      <c r="N96" s="37">
        <f t="shared" si="35"/>
        <v>2.5737573180420741</v>
      </c>
      <c r="O96" s="150">
        <f t="shared" si="35"/>
        <v>2.7922142678448298</v>
      </c>
      <c r="P96" s="57">
        <f>(O96-N96)/N96</f>
        <v>8.4878612397279868E-2</v>
      </c>
    </row>
  </sheetData>
  <mergeCells count="33"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  <mergeCell ref="N36:O36"/>
    <mergeCell ref="B5:C5"/>
    <mergeCell ref="D5:E5"/>
    <mergeCell ref="H5:I5"/>
    <mergeCell ref="J5:K5"/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144</v>
      </c>
      <c r="B1" s="4"/>
    </row>
    <row r="3" spans="1:19" ht="15.75" thickBot="1" x14ac:dyDescent="0.3"/>
    <row r="4" spans="1:19" x14ac:dyDescent="0.25">
      <c r="A4" s="331" t="s">
        <v>16</v>
      </c>
      <c r="B4" s="345"/>
      <c r="C4" s="345"/>
      <c r="D4" s="345"/>
      <c r="E4" s="348" t="s">
        <v>1</v>
      </c>
      <c r="F4" s="349"/>
      <c r="G4" s="344" t="s">
        <v>13</v>
      </c>
      <c r="H4" s="344"/>
      <c r="I4" s="130" t="s">
        <v>0</v>
      </c>
      <c r="K4" s="350" t="s">
        <v>19</v>
      </c>
      <c r="L4" s="344"/>
      <c r="M4" s="342" t="s">
        <v>13</v>
      </c>
      <c r="N4" s="343"/>
      <c r="O4" s="130" t="s">
        <v>0</v>
      </c>
      <c r="Q4" s="356" t="s">
        <v>22</v>
      </c>
      <c r="R4" s="344"/>
      <c r="S4" s="130" t="s">
        <v>0</v>
      </c>
    </row>
    <row r="5" spans="1:19" x14ac:dyDescent="0.25">
      <c r="A5" s="346"/>
      <c r="B5" s="347"/>
      <c r="C5" s="347"/>
      <c r="D5" s="347"/>
      <c r="E5" s="351" t="s">
        <v>157</v>
      </c>
      <c r="F5" s="352"/>
      <c r="G5" s="353" t="str">
        <f>E5</f>
        <v>jan-set</v>
      </c>
      <c r="H5" s="353"/>
      <c r="I5" s="131" t="s">
        <v>138</v>
      </c>
      <c r="K5" s="354" t="str">
        <f>E5</f>
        <v>jan-set</v>
      </c>
      <c r="L5" s="353"/>
      <c r="M5" s="355" t="str">
        <f>E5</f>
        <v>jan-set</v>
      </c>
      <c r="N5" s="341"/>
      <c r="O5" s="131" t="str">
        <f>I5</f>
        <v>2022/2021</v>
      </c>
      <c r="Q5" s="354" t="str">
        <f>E5</f>
        <v>jan-set</v>
      </c>
      <c r="R5" s="352"/>
      <c r="S5" s="131" t="str">
        <f>I5</f>
        <v>2022/2021</v>
      </c>
    </row>
    <row r="6" spans="1:19" ht="19.5" customHeight="1" thickBot="1" x14ac:dyDescent="0.3">
      <c r="A6" s="332"/>
      <c r="B6" s="357"/>
      <c r="C6" s="357"/>
      <c r="D6" s="357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180757.76999999993</v>
      </c>
      <c r="F7" s="145">
        <v>203804.84999999986</v>
      </c>
      <c r="G7" s="243">
        <f>E7/E15</f>
        <v>0.33716913657857567</v>
      </c>
      <c r="H7" s="244">
        <f>F7/F15</f>
        <v>0.37467602922646154</v>
      </c>
      <c r="I7" s="164">
        <f t="shared" ref="I7:I18" si="0">(F7-E7)/E7</f>
        <v>0.1275025687692426</v>
      </c>
      <c r="J7" s="1"/>
      <c r="K7" s="17">
        <v>42859.420000000013</v>
      </c>
      <c r="L7" s="145">
        <v>47756.070000000007</v>
      </c>
      <c r="M7" s="243">
        <f>K7/K15</f>
        <v>0.32660620605606827</v>
      </c>
      <c r="N7" s="244">
        <f>L7/L15</f>
        <v>0.34841235719553709</v>
      </c>
      <c r="O7" s="164">
        <f t="shared" ref="O7:O18" si="1">(L7-K7)/K7</f>
        <v>0.1142490962313534</v>
      </c>
      <c r="P7" s="1"/>
      <c r="Q7" s="187">
        <f t="shared" ref="Q7:Q18" si="2">(K7/E7)*10</f>
        <v>2.3710969658455086</v>
      </c>
      <c r="R7" s="188">
        <f t="shared" ref="R7:R18" si="3">(L7/F7)*10</f>
        <v>2.3432253942926304</v>
      </c>
      <c r="S7" s="55">
        <f>(R7-Q7)/Q7</f>
        <v>-1.175471604677264E-2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134419.49999999991</v>
      </c>
      <c r="F8" s="181">
        <v>144341.64999999988</v>
      </c>
      <c r="G8" s="245">
        <f>E8/E7</f>
        <v>0.74364438109631448</v>
      </c>
      <c r="H8" s="246">
        <f>F8/F7</f>
        <v>0.7082346175765688</v>
      </c>
      <c r="I8" s="206">
        <f t="shared" si="0"/>
        <v>7.3814811095116201E-2</v>
      </c>
      <c r="K8" s="180">
        <v>34424.717000000011</v>
      </c>
      <c r="L8" s="181">
        <v>36592.647000000004</v>
      </c>
      <c r="M8" s="250">
        <f>K8/K7</f>
        <v>0.8032007199350808</v>
      </c>
      <c r="N8" s="246">
        <f>L8/L7</f>
        <v>0.76624075222270172</v>
      </c>
      <c r="O8" s="207">
        <f t="shared" si="1"/>
        <v>6.2975971596222341E-2</v>
      </c>
      <c r="Q8" s="189">
        <f t="shared" si="2"/>
        <v>2.5609912996254289</v>
      </c>
      <c r="R8" s="190">
        <f t="shared" si="3"/>
        <v>2.5351412430161382</v>
      </c>
      <c r="S8" s="182">
        <f t="shared" ref="S8:S18" si="4">(R8-Q8)/Q8</f>
        <v>-1.0093769788703138E-2</v>
      </c>
    </row>
    <row r="9" spans="1:19" ht="24" customHeight="1" x14ac:dyDescent="0.25">
      <c r="A9" s="8"/>
      <c r="B9" t="s">
        <v>37</v>
      </c>
      <c r="E9" s="19">
        <v>43357.600000000013</v>
      </c>
      <c r="F9" s="140">
        <v>54717.94999999999</v>
      </c>
      <c r="G9" s="247">
        <f>E9/E7</f>
        <v>0.23986576068071669</v>
      </c>
      <c r="H9" s="215">
        <f>F9/F7</f>
        <v>0.26848207979348887</v>
      </c>
      <c r="I9" s="182">
        <f t="shared" si="0"/>
        <v>0.2620151945679644</v>
      </c>
      <c r="K9" s="19">
        <v>7727.6560000000009</v>
      </c>
      <c r="L9" s="140">
        <v>10115.962</v>
      </c>
      <c r="M9" s="247">
        <f>K9/K7</f>
        <v>0.18030239326617109</v>
      </c>
      <c r="N9" s="215">
        <f>L9/L7</f>
        <v>0.21182567996068349</v>
      </c>
      <c r="O9" s="182">
        <f t="shared" si="1"/>
        <v>0.3090595647632346</v>
      </c>
      <c r="Q9" s="189">
        <f t="shared" si="2"/>
        <v>1.7823071387715184</v>
      </c>
      <c r="R9" s="190">
        <f t="shared" si="3"/>
        <v>1.8487465265054706</v>
      </c>
      <c r="S9" s="182">
        <f t="shared" si="4"/>
        <v>3.7277182079709634E-2</v>
      </c>
    </row>
    <row r="10" spans="1:19" ht="24" customHeight="1" thickBot="1" x14ac:dyDescent="0.3">
      <c r="A10" s="8"/>
      <c r="B10" t="s">
        <v>36</v>
      </c>
      <c r="E10" s="19">
        <v>2980.6699999999996</v>
      </c>
      <c r="F10" s="140">
        <v>4745.25</v>
      </c>
      <c r="G10" s="247">
        <f>E10/E7</f>
        <v>1.6489858222968789E-2</v>
      </c>
      <c r="H10" s="215">
        <f>F10/F7</f>
        <v>2.3283302629942337E-2</v>
      </c>
      <c r="I10" s="186">
        <f t="shared" si="0"/>
        <v>0.59200783716412775</v>
      </c>
      <c r="K10" s="19">
        <v>707.04699999999991</v>
      </c>
      <c r="L10" s="140">
        <v>1047.461</v>
      </c>
      <c r="M10" s="247">
        <f>K10/K7</f>
        <v>1.6496886798748087E-2</v>
      </c>
      <c r="N10" s="215">
        <f>L10/L7</f>
        <v>2.1933567816614721E-2</v>
      </c>
      <c r="O10" s="209">
        <f t="shared" si="1"/>
        <v>0.48145879976861528</v>
      </c>
      <c r="Q10" s="189">
        <f t="shared" si="2"/>
        <v>2.3721076133889358</v>
      </c>
      <c r="R10" s="190">
        <f t="shared" si="3"/>
        <v>2.2073884410726516</v>
      </c>
      <c r="S10" s="182">
        <f t="shared" si="4"/>
        <v>-6.9440008280634652E-2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355346.3700000004</v>
      </c>
      <c r="F11" s="145">
        <v>340144.6799999997</v>
      </c>
      <c r="G11" s="243">
        <f>E11/E15</f>
        <v>0.6628308634214245</v>
      </c>
      <c r="H11" s="244">
        <f>F11/F15</f>
        <v>0.62532397077353841</v>
      </c>
      <c r="I11" s="164">
        <f t="shared" si="0"/>
        <v>-4.2779922023688279E-2</v>
      </c>
      <c r="J11" s="1"/>
      <c r="K11" s="17">
        <v>88367.173999999999</v>
      </c>
      <c r="L11" s="145">
        <v>89311.6</v>
      </c>
      <c r="M11" s="243">
        <f>K11/K15</f>
        <v>0.67339379394393173</v>
      </c>
      <c r="N11" s="244">
        <f>L11/L15</f>
        <v>0.65158764280446291</v>
      </c>
      <c r="O11" s="164">
        <f t="shared" si="1"/>
        <v>1.0687520685000142E-2</v>
      </c>
      <c r="Q11" s="191">
        <f t="shared" si="2"/>
        <v>2.4867898326919704</v>
      </c>
      <c r="R11" s="192">
        <f t="shared" si="3"/>
        <v>2.6256944544891918</v>
      </c>
      <c r="S11" s="57">
        <f t="shared" si="4"/>
        <v>5.585700084950726E-2</v>
      </c>
    </row>
    <row r="12" spans="1:19" s="3" customFormat="1" ht="24" customHeight="1" x14ac:dyDescent="0.25">
      <c r="A12" s="46"/>
      <c r="B12" s="3" t="s">
        <v>33</v>
      </c>
      <c r="E12" s="31">
        <v>313103.64000000036</v>
      </c>
      <c r="F12" s="141">
        <v>300919.06999999977</v>
      </c>
      <c r="G12" s="247">
        <f>E12/E11</f>
        <v>0.88112238208596305</v>
      </c>
      <c r="H12" s="215">
        <f>F12/F11</f>
        <v>0.88467963103230085</v>
      </c>
      <c r="I12" s="206">
        <f t="shared" si="0"/>
        <v>-3.891545304296231E-2</v>
      </c>
      <c r="K12" s="31">
        <v>81867.229000000007</v>
      </c>
      <c r="L12" s="141">
        <v>83270.543000000005</v>
      </c>
      <c r="M12" s="247">
        <f>K12/K11</f>
        <v>0.92644389646318226</v>
      </c>
      <c r="N12" s="215">
        <f>L12/L11</f>
        <v>0.93235977185494379</v>
      </c>
      <c r="O12" s="206">
        <f t="shared" si="1"/>
        <v>1.7141339912701802E-2</v>
      </c>
      <c r="Q12" s="189">
        <f t="shared" si="2"/>
        <v>2.6147006467251517</v>
      </c>
      <c r="R12" s="190">
        <f t="shared" si="3"/>
        <v>2.7672072427978751</v>
      </c>
      <c r="S12" s="182">
        <f t="shared" si="4"/>
        <v>5.8326598979402941E-2</v>
      </c>
    </row>
    <row r="13" spans="1:19" ht="24" customHeight="1" x14ac:dyDescent="0.25">
      <c r="A13" s="8"/>
      <c r="B13" s="3" t="s">
        <v>37</v>
      </c>
      <c r="D13" s="3"/>
      <c r="E13" s="19">
        <v>37932.910000000003</v>
      </c>
      <c r="F13" s="140">
        <v>36080.999999999971</v>
      </c>
      <c r="G13" s="247">
        <f>E13/E11</f>
        <v>0.10674911354800096</v>
      </c>
      <c r="H13" s="215">
        <f>F13/F11</f>
        <v>0.10607545001144808</v>
      </c>
      <c r="I13" s="182">
        <f t="shared" si="0"/>
        <v>-4.8820667858069218E-2</v>
      </c>
      <c r="K13" s="19">
        <v>5959.1699999999964</v>
      </c>
      <c r="L13" s="140">
        <v>5671.42</v>
      </c>
      <c r="M13" s="247">
        <f>K13/K11</f>
        <v>6.7436466849103899E-2</v>
      </c>
      <c r="N13" s="215">
        <f>L13/L11</f>
        <v>6.3501493646961865E-2</v>
      </c>
      <c r="O13" s="182">
        <f t="shared" si="1"/>
        <v>-4.8286925863836164E-2</v>
      </c>
      <c r="Q13" s="189">
        <f t="shared" si="2"/>
        <v>1.5709762314570637</v>
      </c>
      <c r="R13" s="190">
        <f t="shared" si="3"/>
        <v>1.5718577644743783</v>
      </c>
      <c r="S13" s="182">
        <f t="shared" si="4"/>
        <v>5.6113708130200491E-4</v>
      </c>
    </row>
    <row r="14" spans="1:19" ht="24" customHeight="1" thickBot="1" x14ac:dyDescent="0.3">
      <c r="A14" s="8"/>
      <c r="B14" t="s">
        <v>36</v>
      </c>
      <c r="E14" s="19">
        <v>4309.82</v>
      </c>
      <c r="F14" s="140">
        <v>3144.6099999999997</v>
      </c>
      <c r="G14" s="247">
        <f>E14/E11</f>
        <v>1.2128504366035861E-2</v>
      </c>
      <c r="H14" s="215">
        <f>F14/F11</f>
        <v>9.2449189562512114E-3</v>
      </c>
      <c r="I14" s="186">
        <f t="shared" si="0"/>
        <v>-0.27036163923319306</v>
      </c>
      <c r="K14" s="19">
        <v>540.77499999999998</v>
      </c>
      <c r="L14" s="140">
        <v>369.63700000000006</v>
      </c>
      <c r="M14" s="247">
        <f>K14/K11</f>
        <v>6.1196366877139243E-3</v>
      </c>
      <c r="N14" s="215">
        <f>L14/L11</f>
        <v>4.138734498094313E-3</v>
      </c>
      <c r="O14" s="209">
        <f t="shared" si="1"/>
        <v>-0.31646803199112372</v>
      </c>
      <c r="Q14" s="189">
        <f t="shared" si="2"/>
        <v>1.2547507784547847</v>
      </c>
      <c r="R14" s="190">
        <f t="shared" si="3"/>
        <v>1.1754621399792029</v>
      </c>
      <c r="S14" s="182">
        <f t="shared" si="4"/>
        <v>-6.3190746590510244E-2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536104.14000000025</v>
      </c>
      <c r="F15" s="145">
        <v>543949.52999999956</v>
      </c>
      <c r="G15" s="243">
        <f>G7+G11</f>
        <v>1.0000000000000002</v>
      </c>
      <c r="H15" s="244">
        <f>H7+H11</f>
        <v>1</v>
      </c>
      <c r="I15" s="164">
        <f t="shared" si="0"/>
        <v>1.4634078371413643E-2</v>
      </c>
      <c r="J15" s="1"/>
      <c r="K15" s="17">
        <v>131226.59400000001</v>
      </c>
      <c r="L15" s="145">
        <v>137067.67000000001</v>
      </c>
      <c r="M15" s="243">
        <f>M7+M11</f>
        <v>1</v>
      </c>
      <c r="N15" s="244">
        <f>N7+N11</f>
        <v>1</v>
      </c>
      <c r="O15" s="164">
        <f t="shared" si="1"/>
        <v>4.4511373967383472E-2</v>
      </c>
      <c r="Q15" s="191">
        <f t="shared" si="2"/>
        <v>2.4477817686690493</v>
      </c>
      <c r="R15" s="192">
        <f t="shared" si="3"/>
        <v>2.5198600686354138</v>
      </c>
      <c r="S15" s="57">
        <f t="shared" si="4"/>
        <v>2.9446375035939651E-2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447523.14000000025</v>
      </c>
      <c r="F16" s="181">
        <f t="shared" ref="F16:F17" si="5">F8+F12</f>
        <v>445260.71999999962</v>
      </c>
      <c r="G16" s="245">
        <f>E16/E15</f>
        <v>0.83476904319373479</v>
      </c>
      <c r="H16" s="246">
        <f>F16/F15</f>
        <v>0.81856991401389756</v>
      </c>
      <c r="I16" s="207">
        <f t="shared" si="0"/>
        <v>-5.0554257373163379E-3</v>
      </c>
      <c r="J16" s="3"/>
      <c r="K16" s="180">
        <f t="shared" ref="K16:L18" si="6">K8+K12</f>
        <v>116291.94600000003</v>
      </c>
      <c r="L16" s="181">
        <f t="shared" si="6"/>
        <v>119863.19</v>
      </c>
      <c r="M16" s="250">
        <f>K16/K15</f>
        <v>0.88619191015504084</v>
      </c>
      <c r="N16" s="246">
        <f>L16/L15</f>
        <v>0.87448185264986256</v>
      </c>
      <c r="O16" s="207">
        <f t="shared" si="1"/>
        <v>3.0709297787483721E-2</v>
      </c>
      <c r="P16" s="3"/>
      <c r="Q16" s="189">
        <f t="shared" si="2"/>
        <v>2.598568333248644</v>
      </c>
      <c r="R16" s="190">
        <f t="shared" si="3"/>
        <v>2.6919776350359426</v>
      </c>
      <c r="S16" s="182">
        <f t="shared" si="4"/>
        <v>3.5946448123810294E-2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81290.510000000009</v>
      </c>
      <c r="F17" s="140">
        <f t="shared" si="5"/>
        <v>90798.949999999953</v>
      </c>
      <c r="G17" s="248">
        <f>E17/E15</f>
        <v>0.15163193852597365</v>
      </c>
      <c r="H17" s="215">
        <f>F17/F15</f>
        <v>0.16692532117823511</v>
      </c>
      <c r="I17" s="182">
        <f t="shared" si="0"/>
        <v>0.11696863508421762</v>
      </c>
      <c r="K17" s="19">
        <f t="shared" si="6"/>
        <v>13686.825999999997</v>
      </c>
      <c r="L17" s="140">
        <f t="shared" si="6"/>
        <v>15787.382</v>
      </c>
      <c r="M17" s="247">
        <f>K17/K15</f>
        <v>0.10429917886918559</v>
      </c>
      <c r="N17" s="215">
        <f>L17/L15</f>
        <v>0.11517947302963565</v>
      </c>
      <c r="O17" s="182">
        <f t="shared" si="1"/>
        <v>0.15347283584959748</v>
      </c>
      <c r="Q17" s="189">
        <f t="shared" si="2"/>
        <v>1.683692967358674</v>
      </c>
      <c r="R17" s="190">
        <f t="shared" si="3"/>
        <v>1.7387185644767928</v>
      </c>
      <c r="S17" s="182">
        <f t="shared" si="4"/>
        <v>3.2681491331784385E-2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7290.49</v>
      </c>
      <c r="F18" s="142">
        <f>F10+F14</f>
        <v>7889.86</v>
      </c>
      <c r="G18" s="249">
        <f>E18/E15</f>
        <v>1.3599018280291581E-2</v>
      </c>
      <c r="H18" s="221">
        <f>F18/F15</f>
        <v>1.4504764807867387E-2</v>
      </c>
      <c r="I18" s="208">
        <f t="shared" si="0"/>
        <v>8.2212581047364425E-2</v>
      </c>
      <c r="K18" s="21">
        <f t="shared" si="6"/>
        <v>1247.8219999999999</v>
      </c>
      <c r="L18" s="142">
        <f t="shared" si="6"/>
        <v>1417.098</v>
      </c>
      <c r="M18" s="249">
        <f>K18/K15</f>
        <v>9.5089109757737055E-3</v>
      </c>
      <c r="N18" s="221">
        <f>L18/L15</f>
        <v>1.033867432050169E-2</v>
      </c>
      <c r="O18" s="208">
        <f t="shared" si="1"/>
        <v>0.13565716905135514</v>
      </c>
      <c r="Q18" s="193">
        <f t="shared" si="2"/>
        <v>1.7115749421506645</v>
      </c>
      <c r="R18" s="194">
        <f t="shared" si="3"/>
        <v>1.796100311032135</v>
      </c>
      <c r="S18" s="186">
        <f t="shared" si="4"/>
        <v>4.9384556176816204E-2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workbookViewId="0">
      <selection activeCell="A20" sqref="A20"/>
    </sheetView>
  </sheetViews>
  <sheetFormatPr defaultRowHeight="15" x14ac:dyDescent="0.25"/>
  <cols>
    <col min="1" max="1" width="152.5703125" customWidth="1"/>
  </cols>
  <sheetData>
    <row r="1" spans="1:1" ht="18.75" x14ac:dyDescent="0.3">
      <c r="A1" s="7" t="s">
        <v>27</v>
      </c>
    </row>
    <row r="3" spans="1:1" ht="46.5" customHeight="1" x14ac:dyDescent="0.25">
      <c r="A3" s="6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115</v>
      </c>
    </row>
    <row r="15" spans="1:1" x14ac:dyDescent="0.25">
      <c r="A15" t="s">
        <v>114</v>
      </c>
    </row>
    <row r="17" spans="1:1" x14ac:dyDescent="0.25">
      <c r="A17" t="s">
        <v>117</v>
      </c>
    </row>
    <row r="19" spans="1:1" x14ac:dyDescent="0.25">
      <c r="A19" t="s">
        <v>152</v>
      </c>
    </row>
    <row r="21" spans="1:1" x14ac:dyDescent="0.25">
      <c r="A21" t="s">
        <v>150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topLeftCell="A66" workbookViewId="0">
      <selection activeCell="H96" sqref="H96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145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4"/>
      <c r="D4" s="348" t="s">
        <v>104</v>
      </c>
      <c r="E4" s="344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4"/>
      <c r="P4" s="130" t="s">
        <v>0</v>
      </c>
    </row>
    <row r="5" spans="1:16" x14ac:dyDescent="0.25">
      <c r="A5" s="361"/>
      <c r="B5" s="351" t="s">
        <v>157</v>
      </c>
      <c r="C5" s="353"/>
      <c r="D5" s="351" t="str">
        <f>B5</f>
        <v>jan-set</v>
      </c>
      <c r="E5" s="353"/>
      <c r="F5" s="131" t="s">
        <v>138</v>
      </c>
      <c r="H5" s="354" t="str">
        <f>B5</f>
        <v>jan-set</v>
      </c>
      <c r="I5" s="353"/>
      <c r="J5" s="351" t="str">
        <f>B5</f>
        <v>jan-set</v>
      </c>
      <c r="K5" s="352"/>
      <c r="L5" s="131" t="str">
        <f>F5</f>
        <v>2022/2021</v>
      </c>
      <c r="N5" s="354" t="str">
        <f>B5</f>
        <v>jan-set</v>
      </c>
      <c r="O5" s="352"/>
      <c r="P5" s="131" t="str">
        <f>F5</f>
        <v>2022/2021</v>
      </c>
    </row>
    <row r="6" spans="1:16" ht="19.5" customHeight="1" thickBot="1" x14ac:dyDescent="0.3">
      <c r="A6" s="362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166</v>
      </c>
      <c r="B7" s="39">
        <v>80798.999999999985</v>
      </c>
      <c r="C7" s="147">
        <v>75206.81</v>
      </c>
      <c r="D7" s="247">
        <f>B7/$B$33</f>
        <v>0.15071512038687104</v>
      </c>
      <c r="E7" s="246">
        <f>C7/$C$33</f>
        <v>0.13826063973251346</v>
      </c>
      <c r="F7" s="52">
        <f>(C7-B7)/B7</f>
        <v>-6.9211128850604445E-2</v>
      </c>
      <c r="H7" s="39">
        <v>19501.062000000002</v>
      </c>
      <c r="I7" s="147">
        <v>18640.047000000002</v>
      </c>
      <c r="J7" s="247">
        <f>H7/$H$33</f>
        <v>0.14860602112404137</v>
      </c>
      <c r="K7" s="246">
        <f>I7/$I$33</f>
        <v>0.13599156533411566</v>
      </c>
      <c r="L7" s="52">
        <f>(I7-H7)/H7</f>
        <v>-4.4152210787289398E-2</v>
      </c>
      <c r="N7" s="27">
        <f t="shared" ref="N7:N33" si="0">(H7/B7)*10</f>
        <v>2.4135276426688455</v>
      </c>
      <c r="O7" s="151">
        <f t="shared" ref="O7:O33" si="1">(I7/C7)*10</f>
        <v>2.4785052045153892</v>
      </c>
      <c r="P7" s="61">
        <f>(O7-N7)/N7</f>
        <v>2.6922236438399565E-2</v>
      </c>
    </row>
    <row r="8" spans="1:16" ht="20.100000000000001" customHeight="1" x14ac:dyDescent="0.25">
      <c r="A8" s="8" t="s">
        <v>163</v>
      </c>
      <c r="B8" s="19">
        <v>68837.37</v>
      </c>
      <c r="C8" s="140">
        <v>59689.639999999992</v>
      </c>
      <c r="D8" s="247">
        <f t="shared" ref="D8:D32" si="2">B8/$B$33</f>
        <v>0.12840298155503888</v>
      </c>
      <c r="E8" s="215">
        <f t="shared" ref="E8:E32" si="3">C8/$C$33</f>
        <v>0.10973378357363414</v>
      </c>
      <c r="F8" s="52">
        <f t="shared" ref="F8:F33" si="4">(C8-B8)/B8</f>
        <v>-0.13288901072193787</v>
      </c>
      <c r="H8" s="19">
        <v>16853.980000000003</v>
      </c>
      <c r="I8" s="140">
        <v>15562.645000000002</v>
      </c>
      <c r="J8" s="247">
        <f t="shared" ref="J8:J32" si="5">H8/$H$33</f>
        <v>0.12843418004128038</v>
      </c>
      <c r="K8" s="215">
        <f t="shared" ref="K8:K32" si="6">I8/$I$33</f>
        <v>0.11353986684095531</v>
      </c>
      <c r="L8" s="52">
        <f t="shared" ref="L8:L33" si="7">(I8-H8)/H8</f>
        <v>-7.6618994445229002E-2</v>
      </c>
      <c r="N8" s="27">
        <f t="shared" si="0"/>
        <v>2.4483765140940168</v>
      </c>
      <c r="O8" s="152">
        <f t="shared" si="1"/>
        <v>2.6072606569582266</v>
      </c>
      <c r="P8" s="52">
        <f t="shared" ref="P8:P71" si="8">(O8-N8)/N8</f>
        <v>6.4893672174029332E-2</v>
      </c>
    </row>
    <row r="9" spans="1:16" ht="20.100000000000001" customHeight="1" x14ac:dyDescent="0.25">
      <c r="A9" s="8" t="s">
        <v>165</v>
      </c>
      <c r="B9" s="19">
        <v>68480.189999999988</v>
      </c>
      <c r="C9" s="140">
        <v>60785.159999999996</v>
      </c>
      <c r="D9" s="247">
        <f t="shared" si="2"/>
        <v>0.12773673040465602</v>
      </c>
      <c r="E9" s="215">
        <f t="shared" si="3"/>
        <v>0.11174779395433988</v>
      </c>
      <c r="F9" s="52">
        <f t="shared" si="4"/>
        <v>-0.11236870107983044</v>
      </c>
      <c r="H9" s="19">
        <v>16017.544</v>
      </c>
      <c r="I9" s="140">
        <v>14893.882000000001</v>
      </c>
      <c r="J9" s="247">
        <f t="shared" si="5"/>
        <v>0.12206019764560831</v>
      </c>
      <c r="K9" s="215">
        <f t="shared" si="6"/>
        <v>0.10866079506567816</v>
      </c>
      <c r="L9" s="52">
        <f t="shared" si="7"/>
        <v>-7.015195338311532E-2</v>
      </c>
      <c r="N9" s="27">
        <f t="shared" si="0"/>
        <v>2.3390040243755168</v>
      </c>
      <c r="O9" s="152">
        <f t="shared" si="1"/>
        <v>2.4502496991041895</v>
      </c>
      <c r="P9" s="52">
        <f t="shared" si="8"/>
        <v>4.7561130108946213E-2</v>
      </c>
    </row>
    <row r="10" spans="1:16" ht="20.100000000000001" customHeight="1" x14ac:dyDescent="0.25">
      <c r="A10" s="8" t="s">
        <v>174</v>
      </c>
      <c r="B10" s="19">
        <v>43953.979999999996</v>
      </c>
      <c r="C10" s="140">
        <v>49417.87000000001</v>
      </c>
      <c r="D10" s="247">
        <f t="shared" si="2"/>
        <v>8.1987764541419109E-2</v>
      </c>
      <c r="E10" s="215">
        <f t="shared" si="3"/>
        <v>9.0850101479083969E-2</v>
      </c>
      <c r="F10" s="52">
        <f t="shared" si="4"/>
        <v>0.12430933444479919</v>
      </c>
      <c r="H10" s="19">
        <v>10200.843000000001</v>
      </c>
      <c r="I10" s="140">
        <v>11254.979000000001</v>
      </c>
      <c r="J10" s="247">
        <f t="shared" si="5"/>
        <v>7.7734571088540177E-2</v>
      </c>
      <c r="K10" s="215">
        <f t="shared" si="6"/>
        <v>8.2112572570906053E-2</v>
      </c>
      <c r="L10" s="52">
        <f t="shared" si="7"/>
        <v>0.10333812607448231</v>
      </c>
      <c r="N10" s="27">
        <f t="shared" si="0"/>
        <v>2.3208007556994841</v>
      </c>
      <c r="O10" s="152">
        <f t="shared" si="1"/>
        <v>2.2775119607542775</v>
      </c>
      <c r="P10" s="52">
        <f t="shared" si="8"/>
        <v>-1.865252535742104E-2</v>
      </c>
    </row>
    <row r="11" spans="1:16" ht="20.100000000000001" customHeight="1" x14ac:dyDescent="0.25">
      <c r="A11" s="8" t="s">
        <v>173</v>
      </c>
      <c r="B11" s="19">
        <v>40531.300000000003</v>
      </c>
      <c r="C11" s="140">
        <v>44800.18</v>
      </c>
      <c r="D11" s="247">
        <f t="shared" si="2"/>
        <v>7.5603407949806162E-2</v>
      </c>
      <c r="E11" s="215">
        <f t="shared" si="3"/>
        <v>8.2360913153100831E-2</v>
      </c>
      <c r="F11" s="52">
        <f t="shared" si="4"/>
        <v>0.10532304663309583</v>
      </c>
      <c r="H11" s="19">
        <v>9515.5820000000003</v>
      </c>
      <c r="I11" s="140">
        <v>10734.181000000002</v>
      </c>
      <c r="J11" s="247">
        <f t="shared" si="5"/>
        <v>7.2512603657151994E-2</v>
      </c>
      <c r="K11" s="215">
        <f t="shared" si="6"/>
        <v>7.8313004080393309E-2</v>
      </c>
      <c r="L11" s="52">
        <f t="shared" si="7"/>
        <v>0.12806352780103225</v>
      </c>
      <c r="N11" s="27">
        <f t="shared" si="0"/>
        <v>2.3477120151586552</v>
      </c>
      <c r="O11" s="152">
        <f t="shared" si="1"/>
        <v>2.3960129178052414</v>
      </c>
      <c r="P11" s="52">
        <f t="shared" si="8"/>
        <v>2.0573606274840332E-2</v>
      </c>
    </row>
    <row r="12" spans="1:16" ht="20.100000000000001" customHeight="1" x14ac:dyDescent="0.25">
      <c r="A12" s="8" t="s">
        <v>167</v>
      </c>
      <c r="B12" s="19">
        <v>26525.95</v>
      </c>
      <c r="C12" s="140">
        <v>28985.069999999992</v>
      </c>
      <c r="D12" s="247">
        <f t="shared" si="2"/>
        <v>4.9479099340661678E-2</v>
      </c>
      <c r="E12" s="215">
        <f t="shared" si="3"/>
        <v>5.3286322354208125E-2</v>
      </c>
      <c r="F12" s="52">
        <f t="shared" si="4"/>
        <v>9.2706199023974326E-2</v>
      </c>
      <c r="H12" s="19">
        <v>7901.6629999999986</v>
      </c>
      <c r="I12" s="140">
        <v>9009.9310000000005</v>
      </c>
      <c r="J12" s="247">
        <f t="shared" si="5"/>
        <v>6.0213884694744098E-2</v>
      </c>
      <c r="K12" s="215">
        <f t="shared" si="6"/>
        <v>6.5733451221575451E-2</v>
      </c>
      <c r="L12" s="52">
        <f t="shared" si="7"/>
        <v>0.14025756350277177</v>
      </c>
      <c r="N12" s="27">
        <f t="shared" si="0"/>
        <v>2.9788426050716366</v>
      </c>
      <c r="O12" s="152">
        <f t="shared" si="1"/>
        <v>3.1084730863165082</v>
      </c>
      <c r="P12" s="52">
        <f t="shared" si="8"/>
        <v>4.3517062977469476E-2</v>
      </c>
    </row>
    <row r="13" spans="1:16" ht="20.100000000000001" customHeight="1" x14ac:dyDescent="0.25">
      <c r="A13" s="8" t="s">
        <v>172</v>
      </c>
      <c r="B13" s="19">
        <v>16512.739999999998</v>
      </c>
      <c r="C13" s="140">
        <v>16263.59</v>
      </c>
      <c r="D13" s="247">
        <f t="shared" si="2"/>
        <v>3.0801366316626454E-2</v>
      </c>
      <c r="E13" s="215">
        <f t="shared" si="3"/>
        <v>2.9899079056102881E-2</v>
      </c>
      <c r="F13" s="52">
        <f t="shared" si="4"/>
        <v>-1.5088349964936035E-2</v>
      </c>
      <c r="H13" s="19">
        <v>5377.3329999999987</v>
      </c>
      <c r="I13" s="140">
        <v>5362.4670000000006</v>
      </c>
      <c r="J13" s="247">
        <f t="shared" si="5"/>
        <v>4.0977463760127751E-2</v>
      </c>
      <c r="K13" s="215">
        <f t="shared" si="6"/>
        <v>3.9122770526412255E-2</v>
      </c>
      <c r="L13" s="52">
        <f t="shared" si="7"/>
        <v>-2.7645674909845029E-3</v>
      </c>
      <c r="N13" s="27">
        <f t="shared" si="0"/>
        <v>3.256475303311261</v>
      </c>
      <c r="O13" s="152">
        <f t="shared" si="1"/>
        <v>3.2972222000185694</v>
      </c>
      <c r="P13" s="52">
        <f t="shared" si="8"/>
        <v>1.2512576608788019E-2</v>
      </c>
    </row>
    <row r="14" spans="1:16" ht="20.100000000000001" customHeight="1" x14ac:dyDescent="0.25">
      <c r="A14" s="8" t="s">
        <v>168</v>
      </c>
      <c r="B14" s="19">
        <v>14192.349999999999</v>
      </c>
      <c r="C14" s="140">
        <v>15271.749999999998</v>
      </c>
      <c r="D14" s="247">
        <f t="shared" si="2"/>
        <v>2.6473121434951043E-2</v>
      </c>
      <c r="E14" s="215">
        <f t="shared" si="3"/>
        <v>2.8075674594295549E-2</v>
      </c>
      <c r="F14" s="52">
        <f t="shared" si="4"/>
        <v>7.6055057830450898E-2</v>
      </c>
      <c r="H14" s="19">
        <v>4033.0060000000003</v>
      </c>
      <c r="I14" s="140">
        <v>4107.235999999999</v>
      </c>
      <c r="J14" s="247">
        <f t="shared" si="5"/>
        <v>3.0733145447636931E-2</v>
      </c>
      <c r="K14" s="215">
        <f t="shared" si="6"/>
        <v>2.996502384552097E-2</v>
      </c>
      <c r="L14" s="52">
        <f t="shared" si="7"/>
        <v>1.8405625977248399E-2</v>
      </c>
      <c r="N14" s="27">
        <f t="shared" si="0"/>
        <v>2.8416759733236576</v>
      </c>
      <c r="O14" s="152">
        <f t="shared" si="1"/>
        <v>2.6894337584101358</v>
      </c>
      <c r="P14" s="52">
        <f t="shared" si="8"/>
        <v>-5.3574797528888406E-2</v>
      </c>
    </row>
    <row r="15" spans="1:16" ht="20.100000000000001" customHeight="1" x14ac:dyDescent="0.25">
      <c r="A15" s="8" t="s">
        <v>180</v>
      </c>
      <c r="B15" s="19">
        <v>14919.780000000002</v>
      </c>
      <c r="C15" s="140">
        <v>20304.11</v>
      </c>
      <c r="D15" s="247">
        <f t="shared" si="2"/>
        <v>2.78300033273386E-2</v>
      </c>
      <c r="E15" s="215">
        <f t="shared" si="3"/>
        <v>3.7327194675579566E-2</v>
      </c>
      <c r="F15" s="52">
        <f t="shared" si="4"/>
        <v>0.36088534817537504</v>
      </c>
      <c r="H15" s="19">
        <v>2862.2640000000001</v>
      </c>
      <c r="I15" s="140">
        <v>3934.4349999999999</v>
      </c>
      <c r="J15" s="247">
        <f t="shared" si="5"/>
        <v>2.1811615410821376E-2</v>
      </c>
      <c r="K15" s="215">
        <f t="shared" si="6"/>
        <v>2.870432538905783E-2</v>
      </c>
      <c r="L15" s="52">
        <f t="shared" si="7"/>
        <v>0.37458843768429462</v>
      </c>
      <c r="N15" s="27">
        <f t="shared" si="0"/>
        <v>1.9184357946296793</v>
      </c>
      <c r="O15" s="152">
        <f t="shared" si="1"/>
        <v>1.9377529968070504</v>
      </c>
      <c r="P15" s="52">
        <f t="shared" si="8"/>
        <v>1.0069246117824832E-2</v>
      </c>
    </row>
    <row r="16" spans="1:16" ht="20.100000000000001" customHeight="1" x14ac:dyDescent="0.25">
      <c r="A16" s="8" t="s">
        <v>177</v>
      </c>
      <c r="B16" s="19">
        <v>23607.439999999991</v>
      </c>
      <c r="C16" s="140">
        <v>17308.989999999998</v>
      </c>
      <c r="D16" s="247">
        <f t="shared" si="2"/>
        <v>4.4035175702989322E-2</v>
      </c>
      <c r="E16" s="215">
        <f t="shared" si="3"/>
        <v>3.1820948535427551E-2</v>
      </c>
      <c r="F16" s="52">
        <f t="shared" si="4"/>
        <v>-0.26679936494596601</v>
      </c>
      <c r="H16" s="19">
        <v>4877.2619999999997</v>
      </c>
      <c r="I16" s="140">
        <v>3908.7919999999995</v>
      </c>
      <c r="J16" s="247">
        <f t="shared" si="5"/>
        <v>3.7166719422741391E-2</v>
      </c>
      <c r="K16" s="215">
        <f t="shared" si="6"/>
        <v>2.8517242614542145E-2</v>
      </c>
      <c r="L16" s="52">
        <f t="shared" si="7"/>
        <v>-0.19856837709354147</v>
      </c>
      <c r="N16" s="27">
        <f t="shared" si="0"/>
        <v>2.0659851301115246</v>
      </c>
      <c r="O16" s="152">
        <f t="shared" si="1"/>
        <v>2.258243837450943</v>
      </c>
      <c r="P16" s="52">
        <f t="shared" si="8"/>
        <v>9.3059095410352746E-2</v>
      </c>
    </row>
    <row r="17" spans="1:16" ht="20.100000000000001" customHeight="1" x14ac:dyDescent="0.25">
      <c r="A17" s="8" t="s">
        <v>169</v>
      </c>
      <c r="B17" s="19">
        <v>11802.449999999999</v>
      </c>
      <c r="C17" s="140">
        <v>14038.42</v>
      </c>
      <c r="D17" s="247">
        <f t="shared" si="2"/>
        <v>2.2015218908773948E-2</v>
      </c>
      <c r="E17" s="215">
        <f t="shared" si="3"/>
        <v>2.5808313502909002E-2</v>
      </c>
      <c r="F17" s="52">
        <f t="shared" si="4"/>
        <v>0.18944964816627069</v>
      </c>
      <c r="H17" s="19">
        <v>3085.1029999999996</v>
      </c>
      <c r="I17" s="140">
        <v>3601.7769999999991</v>
      </c>
      <c r="J17" s="247">
        <f t="shared" si="5"/>
        <v>2.350973919204212E-2</v>
      </c>
      <c r="K17" s="215">
        <f t="shared" si="6"/>
        <v>2.6277363582528246E-2</v>
      </c>
      <c r="L17" s="52">
        <f t="shared" si="7"/>
        <v>0.1674738250230218</v>
      </c>
      <c r="N17" s="27">
        <f t="shared" si="0"/>
        <v>2.6139513406114832</v>
      </c>
      <c r="O17" s="152">
        <f t="shared" si="1"/>
        <v>2.5656569613959403</v>
      </c>
      <c r="P17" s="52">
        <f t="shared" si="8"/>
        <v>-1.8475622887549725E-2</v>
      </c>
    </row>
    <row r="18" spans="1:16" ht="20.100000000000001" customHeight="1" x14ac:dyDescent="0.25">
      <c r="A18" s="8" t="s">
        <v>171</v>
      </c>
      <c r="B18" s="19">
        <v>9235.9700000000012</v>
      </c>
      <c r="C18" s="140">
        <v>11619.9</v>
      </c>
      <c r="D18" s="247">
        <f t="shared" si="2"/>
        <v>1.7227940078955555E-2</v>
      </c>
      <c r="E18" s="215">
        <f t="shared" si="3"/>
        <v>2.1362092177926881E-2</v>
      </c>
      <c r="F18" s="52">
        <f t="shared" si="4"/>
        <v>0.2581136577966362</v>
      </c>
      <c r="H18" s="19">
        <v>2138.2770000000005</v>
      </c>
      <c r="I18" s="140">
        <v>3154.1980000000008</v>
      </c>
      <c r="J18" s="247">
        <f t="shared" si="5"/>
        <v>1.6294540114330791E-2</v>
      </c>
      <c r="K18" s="215">
        <f t="shared" si="6"/>
        <v>2.3011976493070914E-2</v>
      </c>
      <c r="L18" s="52">
        <f t="shared" si="7"/>
        <v>0.47511197099346814</v>
      </c>
      <c r="N18" s="27">
        <f t="shared" si="0"/>
        <v>2.3151623489465645</v>
      </c>
      <c r="O18" s="152">
        <f t="shared" si="1"/>
        <v>2.7144794705634308</v>
      </c>
      <c r="P18" s="52">
        <f t="shared" si="8"/>
        <v>0.17247910143258932</v>
      </c>
    </row>
    <row r="19" spans="1:16" ht="20.100000000000001" customHeight="1" x14ac:dyDescent="0.25">
      <c r="A19" s="8" t="s">
        <v>170</v>
      </c>
      <c r="B19" s="19">
        <v>11162.380000000003</v>
      </c>
      <c r="C19" s="140">
        <v>13240.7</v>
      </c>
      <c r="D19" s="247">
        <f t="shared" si="2"/>
        <v>2.0821290430624171E-2</v>
      </c>
      <c r="E19" s="215">
        <f t="shared" si="3"/>
        <v>2.4341780385397162E-2</v>
      </c>
      <c r="F19" s="52">
        <f t="shared" si="4"/>
        <v>0.18618968356210749</v>
      </c>
      <c r="H19" s="19">
        <v>2699.1299999999992</v>
      </c>
      <c r="I19" s="140">
        <v>3111.1029999999992</v>
      </c>
      <c r="J19" s="247">
        <f t="shared" si="5"/>
        <v>2.0568468004282723E-2</v>
      </c>
      <c r="K19" s="215">
        <f t="shared" si="6"/>
        <v>2.2697569747847902E-2</v>
      </c>
      <c r="L19" s="52">
        <f t="shared" si="7"/>
        <v>0.15263177394197391</v>
      </c>
      <c r="N19" s="27">
        <f t="shared" si="0"/>
        <v>2.4180595894423935</v>
      </c>
      <c r="O19" s="152">
        <f t="shared" si="1"/>
        <v>2.3496514534730029</v>
      </c>
      <c r="P19" s="52">
        <f t="shared" si="8"/>
        <v>-2.8290508748448847E-2</v>
      </c>
    </row>
    <row r="20" spans="1:16" ht="20.100000000000001" customHeight="1" x14ac:dyDescent="0.25">
      <c r="A20" s="8" t="s">
        <v>164</v>
      </c>
      <c r="B20" s="19">
        <v>17188.659999999996</v>
      </c>
      <c r="C20" s="140">
        <v>14169.74</v>
      </c>
      <c r="D20" s="247">
        <f t="shared" si="2"/>
        <v>3.2062166130632737E-2</v>
      </c>
      <c r="E20" s="215">
        <f t="shared" si="3"/>
        <v>2.6049732959600141E-2</v>
      </c>
      <c r="F20" s="52">
        <f t="shared" si="4"/>
        <v>-0.17563440082007539</v>
      </c>
      <c r="H20" s="19">
        <v>3259.1209999999996</v>
      </c>
      <c r="I20" s="140">
        <v>2686.1990000000001</v>
      </c>
      <c r="J20" s="247">
        <f t="shared" si="5"/>
        <v>2.4835827103765258E-2</v>
      </c>
      <c r="K20" s="215">
        <f t="shared" si="6"/>
        <v>1.9597611894912933E-2</v>
      </c>
      <c r="L20" s="52">
        <f t="shared" si="7"/>
        <v>-0.17579034346991096</v>
      </c>
      <c r="N20" s="27">
        <f t="shared" si="0"/>
        <v>1.8960878858503225</v>
      </c>
      <c r="O20" s="152">
        <f t="shared" si="1"/>
        <v>1.8957292088633948</v>
      </c>
      <c r="P20" s="52">
        <f t="shared" si="8"/>
        <v>-1.8916685750927395E-4</v>
      </c>
    </row>
    <row r="21" spans="1:16" ht="20.100000000000001" customHeight="1" x14ac:dyDescent="0.25">
      <c r="A21" s="8" t="s">
        <v>178</v>
      </c>
      <c r="B21" s="19">
        <v>7087.3099999999986</v>
      </c>
      <c r="C21" s="140">
        <v>8123.7100000000009</v>
      </c>
      <c r="D21" s="247">
        <f t="shared" si="2"/>
        <v>1.3220024751161215E-2</v>
      </c>
      <c r="E21" s="215">
        <f t="shared" si="3"/>
        <v>1.493467601672531E-2</v>
      </c>
      <c r="F21" s="52">
        <f t="shared" si="4"/>
        <v>0.14623319708041593</v>
      </c>
      <c r="H21" s="19">
        <v>1957.6780000000001</v>
      </c>
      <c r="I21" s="140">
        <v>2256.5330000000004</v>
      </c>
      <c r="J21" s="247">
        <f t="shared" si="5"/>
        <v>1.4918302306924159E-2</v>
      </c>
      <c r="K21" s="215">
        <f t="shared" si="6"/>
        <v>1.6462912078391647E-2</v>
      </c>
      <c r="L21" s="52">
        <f t="shared" si="7"/>
        <v>0.15265789368833907</v>
      </c>
      <c r="N21" s="27">
        <f t="shared" si="0"/>
        <v>2.762229957487397</v>
      </c>
      <c r="O21" s="152">
        <f t="shared" si="1"/>
        <v>2.7777123998764113</v>
      </c>
      <c r="P21" s="52">
        <f t="shared" si="8"/>
        <v>5.6050519425607766E-3</v>
      </c>
    </row>
    <row r="22" spans="1:16" ht="20.100000000000001" customHeight="1" x14ac:dyDescent="0.25">
      <c r="A22" s="8" t="s">
        <v>185</v>
      </c>
      <c r="B22" s="19">
        <v>5304.37</v>
      </c>
      <c r="C22" s="140">
        <v>10037.950000000003</v>
      </c>
      <c r="D22" s="247">
        <f t="shared" si="2"/>
        <v>9.8942903145646261E-3</v>
      </c>
      <c r="E22" s="215">
        <f t="shared" si="3"/>
        <v>1.8453826037867899E-2</v>
      </c>
      <c r="F22" s="52">
        <f t="shared" si="4"/>
        <v>0.89239249901496365</v>
      </c>
      <c r="H22" s="19">
        <v>1021.0469999999998</v>
      </c>
      <c r="I22" s="140">
        <v>2130.9790000000003</v>
      </c>
      <c r="J22" s="247">
        <f t="shared" si="5"/>
        <v>7.780793274265731E-3</v>
      </c>
      <c r="K22" s="215">
        <f t="shared" si="6"/>
        <v>1.5546911974209531E-2</v>
      </c>
      <c r="L22" s="52">
        <f t="shared" si="7"/>
        <v>1.0870527997242054</v>
      </c>
      <c r="N22" s="27">
        <f t="shared" si="0"/>
        <v>1.924916625348533</v>
      </c>
      <c r="O22" s="152">
        <f t="shared" si="1"/>
        <v>2.1229225090780486</v>
      </c>
      <c r="P22" s="52">
        <f t="shared" si="8"/>
        <v>0.10286465456324054</v>
      </c>
    </row>
    <row r="23" spans="1:16" ht="20.100000000000001" customHeight="1" x14ac:dyDescent="0.25">
      <c r="A23" s="8" t="s">
        <v>203</v>
      </c>
      <c r="B23" s="19">
        <v>3173.3099999999995</v>
      </c>
      <c r="C23" s="140">
        <v>9589.4699999999975</v>
      </c>
      <c r="D23" s="247">
        <f t="shared" si="2"/>
        <v>5.9192044291991458E-3</v>
      </c>
      <c r="E23" s="215">
        <f t="shared" si="3"/>
        <v>1.7629337780657704E-2</v>
      </c>
      <c r="F23" s="52">
        <f t="shared" si="4"/>
        <v>2.0219140266787674</v>
      </c>
      <c r="H23" s="19">
        <v>683.50800000000015</v>
      </c>
      <c r="I23" s="140">
        <v>2060.924</v>
      </c>
      <c r="J23" s="247">
        <f t="shared" si="5"/>
        <v>5.2086088586586355E-3</v>
      </c>
      <c r="K23" s="215">
        <f t="shared" si="6"/>
        <v>1.5035814061769638E-2</v>
      </c>
      <c r="L23" s="52">
        <f t="shared" si="7"/>
        <v>2.0152156229334541</v>
      </c>
      <c r="N23" s="27">
        <f t="shared" si="0"/>
        <v>2.1539276024088423</v>
      </c>
      <c r="O23" s="152">
        <f t="shared" si="1"/>
        <v>2.1491531857339359</v>
      </c>
      <c r="P23" s="52">
        <f t="shared" si="8"/>
        <v>-2.2166096342174867E-3</v>
      </c>
    </row>
    <row r="24" spans="1:16" ht="20.100000000000001" customHeight="1" x14ac:dyDescent="0.25">
      <c r="A24" s="8" t="s">
        <v>184</v>
      </c>
      <c r="B24" s="19">
        <v>10982.829999999996</v>
      </c>
      <c r="C24" s="140">
        <v>6635.72</v>
      </c>
      <c r="D24" s="247">
        <f t="shared" si="2"/>
        <v>2.0486374158572986E-2</v>
      </c>
      <c r="E24" s="215">
        <f t="shared" si="3"/>
        <v>1.219914649066799E-2</v>
      </c>
      <c r="F24" s="52">
        <f t="shared" si="4"/>
        <v>-0.39580964104880051</v>
      </c>
      <c r="H24" s="19">
        <v>2971.3690000000001</v>
      </c>
      <c r="I24" s="140">
        <v>1905.9340000000002</v>
      </c>
      <c r="J24" s="247">
        <f t="shared" si="5"/>
        <v>2.2643039870409193E-2</v>
      </c>
      <c r="K24" s="215">
        <f t="shared" si="6"/>
        <v>1.3905058720265694E-2</v>
      </c>
      <c r="L24" s="52">
        <f t="shared" si="7"/>
        <v>-0.3585670443489179</v>
      </c>
      <c r="N24" s="27">
        <f t="shared" si="0"/>
        <v>2.7054675343240326</v>
      </c>
      <c r="O24" s="152">
        <f t="shared" si="1"/>
        <v>2.872233909809335</v>
      </c>
      <c r="P24" s="52">
        <f t="shared" si="8"/>
        <v>6.1640501454758481E-2</v>
      </c>
    </row>
    <row r="25" spans="1:16" ht="20.100000000000001" customHeight="1" x14ac:dyDescent="0.25">
      <c r="A25" s="8" t="s">
        <v>198</v>
      </c>
      <c r="B25" s="19">
        <v>5442.6100000000006</v>
      </c>
      <c r="C25" s="140">
        <v>6861.99</v>
      </c>
      <c r="D25" s="247">
        <f t="shared" si="2"/>
        <v>1.0152150662369441E-2</v>
      </c>
      <c r="E25" s="215">
        <f t="shared" si="3"/>
        <v>1.2615122583155836E-2</v>
      </c>
      <c r="F25" s="52">
        <f t="shared" ref="F25:F27" si="9">(C25-B25)/B25</f>
        <v>0.26079031935045854</v>
      </c>
      <c r="H25" s="19">
        <v>1367.232</v>
      </c>
      <c r="I25" s="140">
        <v>1591.9340000000002</v>
      </c>
      <c r="J25" s="247">
        <f t="shared" si="5"/>
        <v>1.0418863725137908E-2</v>
      </c>
      <c r="K25" s="215">
        <f t="shared" si="6"/>
        <v>1.1614219458169825E-2</v>
      </c>
      <c r="L25" s="52">
        <f t="shared" ref="L25:L29" si="10">(I25-H25)/H25</f>
        <v>0.16434811356082965</v>
      </c>
      <c r="N25" s="27">
        <f t="shared" si="0"/>
        <v>2.5120888691271279</v>
      </c>
      <c r="O25" s="152">
        <f t="shared" si="1"/>
        <v>2.319930515783323</v>
      </c>
      <c r="P25" s="52">
        <f t="shared" ref="P25:P29" si="11">(O25-N25)/N25</f>
        <v>-7.6493453597672262E-2</v>
      </c>
    </row>
    <row r="26" spans="1:16" ht="20.100000000000001" customHeight="1" x14ac:dyDescent="0.25">
      <c r="A26" s="8" t="s">
        <v>186</v>
      </c>
      <c r="B26" s="19">
        <v>3339.1300000000006</v>
      </c>
      <c r="C26" s="140">
        <v>6239.99</v>
      </c>
      <c r="D26" s="247">
        <f t="shared" si="2"/>
        <v>6.2285100055373566E-3</v>
      </c>
      <c r="E26" s="215">
        <f t="shared" si="3"/>
        <v>1.147163414223375E-2</v>
      </c>
      <c r="F26" s="52">
        <f t="shared" si="9"/>
        <v>0.86874724853479757</v>
      </c>
      <c r="H26" s="19">
        <v>850.6239999999998</v>
      </c>
      <c r="I26" s="140">
        <v>1486.1519999999998</v>
      </c>
      <c r="J26" s="247">
        <f t="shared" si="5"/>
        <v>6.4821007241870482E-3</v>
      </c>
      <c r="K26" s="215">
        <f t="shared" si="6"/>
        <v>1.0842469270835348E-2</v>
      </c>
      <c r="L26" s="52">
        <f t="shared" si="10"/>
        <v>0.74713151756827945</v>
      </c>
      <c r="N26" s="27">
        <f t="shared" si="0"/>
        <v>2.5474419983648429</v>
      </c>
      <c r="O26" s="152">
        <f t="shared" si="1"/>
        <v>2.3816576629129211</v>
      </c>
      <c r="P26" s="52">
        <f t="shared" si="11"/>
        <v>-6.5078747841299509E-2</v>
      </c>
    </row>
    <row r="27" spans="1:16" ht="20.100000000000001" customHeight="1" x14ac:dyDescent="0.25">
      <c r="A27" s="8" t="s">
        <v>199</v>
      </c>
      <c r="B27" s="19">
        <v>3380.4400000000005</v>
      </c>
      <c r="C27" s="140">
        <v>3169.3900000000003</v>
      </c>
      <c r="D27" s="247">
        <f t="shared" si="2"/>
        <v>6.3055659297837161E-3</v>
      </c>
      <c r="E27" s="215">
        <f t="shared" si="3"/>
        <v>5.826625128254089E-3</v>
      </c>
      <c r="F27" s="52">
        <f t="shared" si="9"/>
        <v>-6.2432701068500004E-2</v>
      </c>
      <c r="H27" s="19">
        <v>1351.5830000000001</v>
      </c>
      <c r="I27" s="140">
        <v>1433.0869999999998</v>
      </c>
      <c r="J27" s="247">
        <f t="shared" si="5"/>
        <v>1.0299611982613829E-2</v>
      </c>
      <c r="K27" s="215">
        <f t="shared" si="6"/>
        <v>1.0455324731207584E-2</v>
      </c>
      <c r="L27" s="52">
        <f t="shared" si="10"/>
        <v>6.030262292437806E-2</v>
      </c>
      <c r="N27" s="27">
        <f t="shared" si="0"/>
        <v>3.998245790488812</v>
      </c>
      <c r="O27" s="152">
        <f t="shared" si="1"/>
        <v>4.521649276359172</v>
      </c>
      <c r="P27" s="52">
        <f t="shared" si="11"/>
        <v>0.13090828160576154</v>
      </c>
    </row>
    <row r="28" spans="1:16" ht="20.100000000000001" customHeight="1" x14ac:dyDescent="0.25">
      <c r="A28" s="8" t="s">
        <v>175</v>
      </c>
      <c r="B28" s="19">
        <v>4449.91</v>
      </c>
      <c r="C28" s="140">
        <v>4555.8900000000003</v>
      </c>
      <c r="D28" s="247">
        <f t="shared" si="2"/>
        <v>8.3004581908283689E-3</v>
      </c>
      <c r="E28" s="215">
        <f t="shared" si="3"/>
        <v>8.3755748442323353E-3</v>
      </c>
      <c r="F28" s="52">
        <f t="shared" ref="F28:F29" si="12">(C28-B28)/B28</f>
        <v>2.3816212013276779E-2</v>
      </c>
      <c r="H28" s="19">
        <v>1276.0560000000003</v>
      </c>
      <c r="I28" s="140">
        <v>1315.8260000000002</v>
      </c>
      <c r="J28" s="247">
        <f t="shared" si="5"/>
        <v>9.7240655350698205E-3</v>
      </c>
      <c r="K28" s="215">
        <f t="shared" si="6"/>
        <v>9.5998275888106981E-3</v>
      </c>
      <c r="L28" s="52">
        <f t="shared" si="10"/>
        <v>3.1166343796823943E-2</v>
      </c>
      <c r="N28" s="27">
        <f t="shared" si="0"/>
        <v>2.8675995694294949</v>
      </c>
      <c r="O28" s="152">
        <f t="shared" si="1"/>
        <v>2.8881865014300172</v>
      </c>
      <c r="P28" s="52">
        <f t="shared" si="11"/>
        <v>7.1791515872692254E-3</v>
      </c>
    </row>
    <row r="29" spans="1:16" ht="20.100000000000001" customHeight="1" x14ac:dyDescent="0.25">
      <c r="A29" s="8" t="s">
        <v>182</v>
      </c>
      <c r="B29" s="19">
        <v>5802.9800000000005</v>
      </c>
      <c r="C29" s="140">
        <v>4019.3500000000008</v>
      </c>
      <c r="D29" s="247">
        <f t="shared" si="2"/>
        <v>1.0824352149192504E-2</v>
      </c>
      <c r="E29" s="215">
        <f t="shared" si="3"/>
        <v>7.3891965675565571E-3</v>
      </c>
      <c r="F29" s="52">
        <f t="shared" si="12"/>
        <v>-0.30736449203684996</v>
      </c>
      <c r="H29" s="19">
        <v>1588.4389999999999</v>
      </c>
      <c r="I29" s="140">
        <v>1233.0520000000004</v>
      </c>
      <c r="J29" s="247">
        <f t="shared" si="5"/>
        <v>1.2104551002824928E-2</v>
      </c>
      <c r="K29" s="215">
        <f t="shared" si="6"/>
        <v>8.9959360949230446E-3</v>
      </c>
      <c r="L29" s="52">
        <f t="shared" si="10"/>
        <v>-0.22373348929357659</v>
      </c>
      <c r="N29" s="27">
        <f t="shared" si="0"/>
        <v>2.7372815346597781</v>
      </c>
      <c r="O29" s="152">
        <f t="shared" si="1"/>
        <v>3.0677895679649696</v>
      </c>
      <c r="P29" s="52">
        <f t="shared" si="11"/>
        <v>0.12074316401884871</v>
      </c>
    </row>
    <row r="30" spans="1:16" ht="20.100000000000001" customHeight="1" x14ac:dyDescent="0.25">
      <c r="A30" s="8" t="s">
        <v>176</v>
      </c>
      <c r="B30" s="19">
        <v>4085.8600000000006</v>
      </c>
      <c r="C30" s="140">
        <v>4817.3200000000006</v>
      </c>
      <c r="D30" s="247">
        <f t="shared" si="2"/>
        <v>7.6213923660429098E-3</v>
      </c>
      <c r="E30" s="215">
        <f t="shared" si="3"/>
        <v>8.85618928653179E-3</v>
      </c>
      <c r="F30" s="52">
        <f t="shared" ref="F30" si="13">(C30-B30)/B30</f>
        <v>0.17902228661774999</v>
      </c>
      <c r="H30" s="19">
        <v>1144.4519999999995</v>
      </c>
      <c r="I30" s="140">
        <v>1194.347</v>
      </c>
      <c r="J30" s="247">
        <f t="shared" si="5"/>
        <v>8.7211895479052011E-3</v>
      </c>
      <c r="K30" s="215">
        <f t="shared" si="6"/>
        <v>8.7135573253707462E-3</v>
      </c>
      <c r="L30" s="52">
        <f t="shared" ref="L30" si="14">(I30-H30)/H30</f>
        <v>4.3597284988798529E-2</v>
      </c>
      <c r="N30" s="27">
        <f t="shared" si="0"/>
        <v>2.8010063976739277</v>
      </c>
      <c r="O30" s="152">
        <f t="shared" si="1"/>
        <v>2.4792768593325745</v>
      </c>
      <c r="P30" s="52">
        <f t="shared" ref="P30" si="15">(O30-N30)/N30</f>
        <v>-0.1148621219175118</v>
      </c>
    </row>
    <row r="31" spans="1:16" ht="20.100000000000001" customHeight="1" x14ac:dyDescent="0.25">
      <c r="A31" s="8" t="s">
        <v>179</v>
      </c>
      <c r="B31" s="19">
        <v>115.76999999999998</v>
      </c>
      <c r="C31" s="140">
        <v>565.16999999999985</v>
      </c>
      <c r="D31" s="247">
        <f t="shared" si="2"/>
        <v>2.1594684943115707E-4</v>
      </c>
      <c r="E31" s="215">
        <f t="shared" si="3"/>
        <v>1.0390118362635593E-3</v>
      </c>
      <c r="F31" s="52">
        <f t="shared" ref="F31:F32" si="16">(C31-B31)/B31</f>
        <v>3.8818346721948687</v>
      </c>
      <c r="H31" s="19">
        <v>194.36500000000004</v>
      </c>
      <c r="I31" s="140">
        <v>999.69899999999996</v>
      </c>
      <c r="J31" s="247">
        <f t="shared" si="5"/>
        <v>1.481140324346146E-3</v>
      </c>
      <c r="K31" s="215">
        <f t="shared" si="6"/>
        <v>7.2934704441973809E-3</v>
      </c>
      <c r="L31" s="52">
        <f t="shared" ref="L31:L32" si="17">(I31-H31)/H31</f>
        <v>4.1434105934710459</v>
      </c>
      <c r="N31" s="27">
        <f t="shared" si="0"/>
        <v>16.788891768161015</v>
      </c>
      <c r="O31" s="152">
        <f t="shared" si="1"/>
        <v>17.688465417485009</v>
      </c>
      <c r="P31" s="52">
        <f t="shared" ref="P31:P32" si="18">(O31-N31)/N31</f>
        <v>5.3581478857941879E-2</v>
      </c>
    </row>
    <row r="32" spans="1:16" ht="20.100000000000001" customHeight="1" thickBot="1" x14ac:dyDescent="0.3">
      <c r="A32" s="8" t="s">
        <v>17</v>
      </c>
      <c r="B32" s="19">
        <f>B33-SUM(B7:B31)</f>
        <v>35190.060000000172</v>
      </c>
      <c r="C32" s="140">
        <f>C33-SUM(C7:C31)</f>
        <v>38231.649999999849</v>
      </c>
      <c r="D32" s="247">
        <f t="shared" si="2"/>
        <v>6.5640343683971855E-2</v>
      </c>
      <c r="E32" s="215">
        <f t="shared" si="3"/>
        <v>7.0285289151734098E-2</v>
      </c>
      <c r="F32" s="52">
        <f t="shared" si="16"/>
        <v>8.6433214379278173E-2</v>
      </c>
      <c r="H32" s="19">
        <f>H33-SUM(H7:H31)</f>
        <v>8498.0709999999963</v>
      </c>
      <c r="I32" s="140">
        <f>I33-SUM(I7:I31)</f>
        <v>9497.330999999991</v>
      </c>
      <c r="J32" s="247">
        <f t="shared" si="5"/>
        <v>6.4758756140542634E-2</v>
      </c>
      <c r="K32" s="215">
        <f t="shared" si="6"/>
        <v>6.9289359044331839E-2</v>
      </c>
      <c r="L32" s="52">
        <f t="shared" si="17"/>
        <v>0.11758668526068977</v>
      </c>
      <c r="N32" s="27">
        <f t="shared" si="0"/>
        <v>2.414906652617232</v>
      </c>
      <c r="O32" s="152">
        <f t="shared" si="1"/>
        <v>2.4841540974559111</v>
      </c>
      <c r="P32" s="52">
        <f t="shared" si="18"/>
        <v>2.8674998581675999E-2</v>
      </c>
    </row>
    <row r="33" spans="1:16" ht="26.25" customHeight="1" thickBot="1" x14ac:dyDescent="0.3">
      <c r="A33" s="12" t="s">
        <v>18</v>
      </c>
      <c r="B33" s="17">
        <v>536104.14000000013</v>
      </c>
      <c r="C33" s="145">
        <v>543949.5299999998</v>
      </c>
      <c r="D33" s="243">
        <f>SUM(D7:D32)</f>
        <v>1</v>
      </c>
      <c r="E33" s="244">
        <f>SUM(E7:E32)</f>
        <v>0.99999999999999978</v>
      </c>
      <c r="F33" s="57">
        <f t="shared" si="4"/>
        <v>1.4634078371414299E-2</v>
      </c>
      <c r="G33" s="1"/>
      <c r="H33" s="17">
        <v>131226.59400000001</v>
      </c>
      <c r="I33" s="145">
        <v>137067.66999999998</v>
      </c>
      <c r="J33" s="243">
        <f>SUM(J7:J32)</f>
        <v>0.99999999999999989</v>
      </c>
      <c r="K33" s="244">
        <f>SUM(K7:K32)</f>
        <v>1.0000000000000002</v>
      </c>
      <c r="L33" s="57">
        <f t="shared" si="7"/>
        <v>4.451137396738325E-2</v>
      </c>
      <c r="N33" s="29">
        <f t="shared" si="0"/>
        <v>2.4477817686690493</v>
      </c>
      <c r="O33" s="146">
        <f t="shared" si="1"/>
        <v>2.5198600686354125</v>
      </c>
      <c r="P33" s="57">
        <f t="shared" si="8"/>
        <v>2.9446375035939106E-2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4"/>
      <c r="D36" s="348" t="s">
        <v>104</v>
      </c>
      <c r="E36" s="344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4"/>
      <c r="P36" s="130" t="s">
        <v>0</v>
      </c>
    </row>
    <row r="37" spans="1:16" x14ac:dyDescent="0.25">
      <c r="A37" s="361"/>
      <c r="B37" s="351" t="str">
        <f>B5</f>
        <v>jan-set</v>
      </c>
      <c r="C37" s="353"/>
      <c r="D37" s="351" t="str">
        <f>B5</f>
        <v>jan-set</v>
      </c>
      <c r="E37" s="353"/>
      <c r="F37" s="131" t="str">
        <f>F5</f>
        <v>2022/2021</v>
      </c>
      <c r="H37" s="354" t="str">
        <f>B5</f>
        <v>jan-set</v>
      </c>
      <c r="I37" s="353"/>
      <c r="J37" s="351" t="str">
        <f>B5</f>
        <v>jan-set</v>
      </c>
      <c r="K37" s="352"/>
      <c r="L37" s="131" t="str">
        <f>L5</f>
        <v>2022/2021</v>
      </c>
      <c r="N37" s="354" t="str">
        <f>B5</f>
        <v>jan-set</v>
      </c>
      <c r="O37" s="352"/>
      <c r="P37" s="131" t="str">
        <f>P5</f>
        <v>2022/2021</v>
      </c>
    </row>
    <row r="38" spans="1:16" ht="19.5" customHeight="1" thickBot="1" x14ac:dyDescent="0.3">
      <c r="A38" s="362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174</v>
      </c>
      <c r="B39" s="39">
        <v>43953.979999999996</v>
      </c>
      <c r="C39" s="147">
        <v>49417.87000000001</v>
      </c>
      <c r="D39" s="247">
        <f t="shared" ref="D39:D61" si="19">B39/$B$62</f>
        <v>0.24316509326265756</v>
      </c>
      <c r="E39" s="246">
        <f t="shared" ref="E39:E61" si="20">C39/$C$62</f>
        <v>0.24247641800477279</v>
      </c>
      <c r="F39" s="52">
        <f>(C39-B39)/B39</f>
        <v>0.12430933444479919</v>
      </c>
      <c r="H39" s="39">
        <v>10200.843000000001</v>
      </c>
      <c r="I39" s="147">
        <v>11254.979000000001</v>
      </c>
      <c r="J39" s="247">
        <f t="shared" ref="J39:J61" si="21">H39/$H$62</f>
        <v>0.23800702389346379</v>
      </c>
      <c r="K39" s="246">
        <f t="shared" ref="K39:K61" si="22">I39/$I$62</f>
        <v>0.23567640720854968</v>
      </c>
      <c r="L39" s="52">
        <f>(I39-H39)/H39</f>
        <v>0.10333812607448231</v>
      </c>
      <c r="N39" s="27">
        <f t="shared" ref="N39:N62" si="23">(H39/B39)*10</f>
        <v>2.3208007556994841</v>
      </c>
      <c r="O39" s="151">
        <f t="shared" ref="O39:O62" si="24">(I39/C39)*10</f>
        <v>2.2775119607542775</v>
      </c>
      <c r="P39" s="61">
        <f t="shared" si="8"/>
        <v>-1.865252535742104E-2</v>
      </c>
    </row>
    <row r="40" spans="1:16" ht="20.100000000000001" customHeight="1" x14ac:dyDescent="0.25">
      <c r="A40" s="38" t="s">
        <v>173</v>
      </c>
      <c r="B40" s="19">
        <v>40531.300000000003</v>
      </c>
      <c r="C40" s="140">
        <v>44800.18</v>
      </c>
      <c r="D40" s="247">
        <f t="shared" si="19"/>
        <v>0.22422991830448014</v>
      </c>
      <c r="E40" s="215">
        <f t="shared" si="20"/>
        <v>0.2198190082326304</v>
      </c>
      <c r="F40" s="52">
        <f t="shared" ref="F40:F62" si="25">(C40-B40)/B40</f>
        <v>0.10532304663309583</v>
      </c>
      <c r="H40" s="19">
        <v>9515.5820000000003</v>
      </c>
      <c r="I40" s="140">
        <v>10734.181000000002</v>
      </c>
      <c r="J40" s="247">
        <f t="shared" si="21"/>
        <v>0.22201845008635207</v>
      </c>
      <c r="K40" s="215">
        <f t="shared" si="22"/>
        <v>0.22477102910687594</v>
      </c>
      <c r="L40" s="52">
        <f t="shared" ref="L40:L62" si="26">(I40-H40)/H40</f>
        <v>0.12806352780103225</v>
      </c>
      <c r="N40" s="27">
        <f t="shared" si="23"/>
        <v>2.3477120151586552</v>
      </c>
      <c r="O40" s="152">
        <f t="shared" si="24"/>
        <v>2.3960129178052414</v>
      </c>
      <c r="P40" s="52">
        <f t="shared" si="8"/>
        <v>2.0573606274840332E-2</v>
      </c>
    </row>
    <row r="41" spans="1:16" ht="20.100000000000001" customHeight="1" x14ac:dyDescent="0.25">
      <c r="A41" s="38" t="s">
        <v>168</v>
      </c>
      <c r="B41" s="19">
        <v>14192.349999999999</v>
      </c>
      <c r="C41" s="140">
        <v>15271.749999999998</v>
      </c>
      <c r="D41" s="247">
        <f t="shared" si="19"/>
        <v>7.8515850245331101E-2</v>
      </c>
      <c r="E41" s="215">
        <f t="shared" si="20"/>
        <v>7.4933202031256863E-2</v>
      </c>
      <c r="F41" s="52">
        <f t="shared" si="25"/>
        <v>7.6055057830450898E-2</v>
      </c>
      <c r="H41" s="19">
        <v>4033.0060000000003</v>
      </c>
      <c r="I41" s="140">
        <v>4107.235999999999</v>
      </c>
      <c r="J41" s="247">
        <f t="shared" si="21"/>
        <v>9.4098473567771096E-2</v>
      </c>
      <c r="K41" s="215">
        <f t="shared" si="22"/>
        <v>8.6004480686957693E-2</v>
      </c>
      <c r="L41" s="52">
        <f t="shared" si="26"/>
        <v>1.8405625977248399E-2</v>
      </c>
      <c r="N41" s="27">
        <f t="shared" si="23"/>
        <v>2.8416759733236576</v>
      </c>
      <c r="O41" s="152">
        <f t="shared" si="24"/>
        <v>2.6894337584101358</v>
      </c>
      <c r="P41" s="52">
        <f t="shared" si="8"/>
        <v>-5.3574797528888406E-2</v>
      </c>
    </row>
    <row r="42" spans="1:16" ht="20.100000000000001" customHeight="1" x14ac:dyDescent="0.25">
      <c r="A42" s="38" t="s">
        <v>180</v>
      </c>
      <c r="B42" s="19">
        <v>14919.780000000002</v>
      </c>
      <c r="C42" s="140">
        <v>20304.11</v>
      </c>
      <c r="D42" s="247">
        <f t="shared" si="19"/>
        <v>8.2540186239296959E-2</v>
      </c>
      <c r="E42" s="215">
        <f t="shared" si="20"/>
        <v>9.9625254256706861E-2</v>
      </c>
      <c r="F42" s="52">
        <f t="shared" si="25"/>
        <v>0.36088534817537504</v>
      </c>
      <c r="H42" s="19">
        <v>2862.2640000000001</v>
      </c>
      <c r="I42" s="140">
        <v>3934.4349999999999</v>
      </c>
      <c r="J42" s="247">
        <f t="shared" si="21"/>
        <v>6.678261161723606E-2</v>
      </c>
      <c r="K42" s="215">
        <f t="shared" si="22"/>
        <v>8.2386071550695036E-2</v>
      </c>
      <c r="L42" s="52">
        <f t="shared" si="26"/>
        <v>0.37458843768429462</v>
      </c>
      <c r="N42" s="27">
        <f t="shared" si="23"/>
        <v>1.9184357946296793</v>
      </c>
      <c r="O42" s="152">
        <f t="shared" si="24"/>
        <v>1.9377529968070504</v>
      </c>
      <c r="P42" s="52">
        <f t="shared" si="8"/>
        <v>1.0069246117824832E-2</v>
      </c>
    </row>
    <row r="43" spans="1:16" ht="20.100000000000001" customHeight="1" x14ac:dyDescent="0.25">
      <c r="A43" s="38" t="s">
        <v>169</v>
      </c>
      <c r="B43" s="19">
        <v>11802.449999999999</v>
      </c>
      <c r="C43" s="140">
        <v>14038.42</v>
      </c>
      <c r="D43" s="247">
        <f t="shared" si="19"/>
        <v>6.5294288594067079E-2</v>
      </c>
      <c r="E43" s="215">
        <f t="shared" si="20"/>
        <v>6.8881677742212724E-2</v>
      </c>
      <c r="F43" s="52">
        <f t="shared" si="25"/>
        <v>0.18944964816627069</v>
      </c>
      <c r="H43" s="19">
        <v>3085.1029999999996</v>
      </c>
      <c r="I43" s="140">
        <v>3601.7769999999991</v>
      </c>
      <c r="J43" s="247">
        <f t="shared" si="21"/>
        <v>7.1981912027740902E-2</v>
      </c>
      <c r="K43" s="215">
        <f t="shared" si="22"/>
        <v>7.5420297356964247E-2</v>
      </c>
      <c r="L43" s="52">
        <f t="shared" si="26"/>
        <v>0.1674738250230218</v>
      </c>
      <c r="N43" s="27">
        <f t="shared" si="23"/>
        <v>2.6139513406114832</v>
      </c>
      <c r="O43" s="152">
        <f t="shared" si="24"/>
        <v>2.5656569613959403</v>
      </c>
      <c r="P43" s="52">
        <f t="shared" ref="P43:P50" si="27">(O43-N43)/N43</f>
        <v>-1.8475622887549725E-2</v>
      </c>
    </row>
    <row r="44" spans="1:16" ht="20.100000000000001" customHeight="1" x14ac:dyDescent="0.25">
      <c r="A44" s="38" t="s">
        <v>170</v>
      </c>
      <c r="B44" s="19">
        <v>11162.380000000003</v>
      </c>
      <c r="C44" s="140">
        <v>13240.7</v>
      </c>
      <c r="D44" s="247">
        <f t="shared" si="19"/>
        <v>6.1753251326346882E-2</v>
      </c>
      <c r="E44" s="215">
        <f t="shared" si="20"/>
        <v>6.4967541253311695E-2</v>
      </c>
      <c r="F44" s="52">
        <f t="shared" ref="F44:F55" si="28">(C44-B44)/B44</f>
        <v>0.18618968356210749</v>
      </c>
      <c r="H44" s="19">
        <v>2699.1299999999992</v>
      </c>
      <c r="I44" s="140">
        <v>3111.1029999999992</v>
      </c>
      <c r="J44" s="247">
        <f t="shared" si="21"/>
        <v>6.2976353856398409E-2</v>
      </c>
      <c r="K44" s="215">
        <f t="shared" si="22"/>
        <v>6.5145708179085923E-2</v>
      </c>
      <c r="L44" s="52">
        <f t="shared" ref="L44:L55" si="29">(I44-H44)/H44</f>
        <v>0.15263177394197391</v>
      </c>
      <c r="N44" s="27">
        <f t="shared" si="23"/>
        <v>2.4180595894423935</v>
      </c>
      <c r="O44" s="152">
        <f t="shared" si="24"/>
        <v>2.3496514534730029</v>
      </c>
      <c r="P44" s="52">
        <f t="shared" si="27"/>
        <v>-2.8290508748448847E-2</v>
      </c>
    </row>
    <row r="45" spans="1:16" ht="20.100000000000001" customHeight="1" x14ac:dyDescent="0.25">
      <c r="A45" s="38" t="s">
        <v>164</v>
      </c>
      <c r="B45" s="19">
        <v>17188.659999999996</v>
      </c>
      <c r="C45" s="140">
        <v>14169.74</v>
      </c>
      <c r="D45" s="247">
        <f t="shared" si="19"/>
        <v>9.5092233102897869E-2</v>
      </c>
      <c r="E45" s="215">
        <f t="shared" si="20"/>
        <v>6.9526019621221E-2</v>
      </c>
      <c r="F45" s="52">
        <f t="shared" si="28"/>
        <v>-0.17563440082007539</v>
      </c>
      <c r="H45" s="19">
        <v>3259.1209999999996</v>
      </c>
      <c r="I45" s="140">
        <v>2686.1990000000001</v>
      </c>
      <c r="J45" s="247">
        <f t="shared" si="21"/>
        <v>7.6042116295554144E-2</v>
      </c>
      <c r="K45" s="215">
        <f t="shared" si="22"/>
        <v>5.6248326129013558E-2</v>
      </c>
      <c r="L45" s="52">
        <f t="shared" si="29"/>
        <v>-0.17579034346991096</v>
      </c>
      <c r="N45" s="27">
        <f t="shared" si="23"/>
        <v>1.8960878858503225</v>
      </c>
      <c r="O45" s="152">
        <f t="shared" si="24"/>
        <v>1.8957292088633948</v>
      </c>
      <c r="P45" s="52">
        <f t="shared" si="27"/>
        <v>-1.8916685750927395E-4</v>
      </c>
    </row>
    <row r="46" spans="1:16" ht="20.100000000000001" customHeight="1" x14ac:dyDescent="0.25">
      <c r="A46" s="38" t="s">
        <v>178</v>
      </c>
      <c r="B46" s="19">
        <v>7087.3099999999986</v>
      </c>
      <c r="C46" s="140">
        <v>8123.7100000000009</v>
      </c>
      <c r="D46" s="247">
        <f t="shared" si="19"/>
        <v>3.9208881587773518E-2</v>
      </c>
      <c r="E46" s="215">
        <f t="shared" si="20"/>
        <v>3.9860238851038149E-2</v>
      </c>
      <c r="F46" s="52">
        <f t="shared" si="28"/>
        <v>0.14623319708041593</v>
      </c>
      <c r="H46" s="19">
        <v>1957.6780000000001</v>
      </c>
      <c r="I46" s="140">
        <v>2256.5330000000004</v>
      </c>
      <c r="J46" s="247">
        <f t="shared" si="21"/>
        <v>4.5676726376605185E-2</v>
      </c>
      <c r="K46" s="215">
        <f t="shared" si="22"/>
        <v>4.7251229006071913E-2</v>
      </c>
      <c r="L46" s="52">
        <f t="shared" si="29"/>
        <v>0.15265789368833907</v>
      </c>
      <c r="N46" s="27">
        <f t="shared" si="23"/>
        <v>2.762229957487397</v>
      </c>
      <c r="O46" s="152">
        <f t="shared" si="24"/>
        <v>2.7777123998764113</v>
      </c>
      <c r="P46" s="52">
        <f t="shared" si="27"/>
        <v>5.6050519425607766E-3</v>
      </c>
    </row>
    <row r="47" spans="1:16" ht="20.100000000000001" customHeight="1" x14ac:dyDescent="0.25">
      <c r="A47" s="38" t="s">
        <v>186</v>
      </c>
      <c r="B47" s="19">
        <v>3339.1300000000006</v>
      </c>
      <c r="C47" s="140">
        <v>6239.99</v>
      </c>
      <c r="D47" s="247">
        <f t="shared" si="19"/>
        <v>1.8472954164017411E-2</v>
      </c>
      <c r="E47" s="215">
        <f t="shared" si="20"/>
        <v>3.0617475491873724E-2</v>
      </c>
      <c r="F47" s="52">
        <f t="shared" si="28"/>
        <v>0.86874724853479757</v>
      </c>
      <c r="H47" s="19">
        <v>850.6239999999998</v>
      </c>
      <c r="I47" s="140">
        <v>1486.1519999999998</v>
      </c>
      <c r="J47" s="247">
        <f t="shared" si="21"/>
        <v>1.9846838804631506E-2</v>
      </c>
      <c r="K47" s="215">
        <f t="shared" si="22"/>
        <v>3.1119646151787618E-2</v>
      </c>
      <c r="L47" s="52">
        <f t="shared" si="29"/>
        <v>0.74713151756827945</v>
      </c>
      <c r="N47" s="27">
        <f t="shared" si="23"/>
        <v>2.5474419983648429</v>
      </c>
      <c r="O47" s="152">
        <f t="shared" si="24"/>
        <v>2.3816576629129211</v>
      </c>
      <c r="P47" s="52">
        <f t="shared" si="27"/>
        <v>-6.5078747841299509E-2</v>
      </c>
    </row>
    <row r="48" spans="1:16" ht="20.100000000000001" customHeight="1" x14ac:dyDescent="0.25">
      <c r="A48" s="38" t="s">
        <v>175</v>
      </c>
      <c r="B48" s="19">
        <v>4449.91</v>
      </c>
      <c r="C48" s="140">
        <v>4555.8900000000003</v>
      </c>
      <c r="D48" s="247">
        <f t="shared" si="19"/>
        <v>2.4618084190793019E-2</v>
      </c>
      <c r="E48" s="215">
        <f t="shared" si="20"/>
        <v>2.2354178519304133E-2</v>
      </c>
      <c r="F48" s="52">
        <f t="shared" si="28"/>
        <v>2.3816212013276779E-2</v>
      </c>
      <c r="H48" s="19">
        <v>1276.0560000000003</v>
      </c>
      <c r="I48" s="140">
        <v>1315.8260000000002</v>
      </c>
      <c r="J48" s="247">
        <f t="shared" si="21"/>
        <v>2.9773058058181843E-2</v>
      </c>
      <c r="K48" s="215">
        <f t="shared" si="22"/>
        <v>2.7553062888131297E-2</v>
      </c>
      <c r="L48" s="52">
        <f t="shared" si="29"/>
        <v>3.1166343796823943E-2</v>
      </c>
      <c r="N48" s="27">
        <f t="shared" si="23"/>
        <v>2.8675995694294949</v>
      </c>
      <c r="O48" s="152">
        <f t="shared" si="24"/>
        <v>2.8881865014300172</v>
      </c>
      <c r="P48" s="52">
        <f t="shared" si="27"/>
        <v>7.1791515872692254E-3</v>
      </c>
    </row>
    <row r="49" spans="1:16" ht="20.100000000000001" customHeight="1" x14ac:dyDescent="0.25">
      <c r="A49" s="38" t="s">
        <v>176</v>
      </c>
      <c r="B49" s="19">
        <v>4085.8600000000006</v>
      </c>
      <c r="C49" s="140">
        <v>4817.3200000000006</v>
      </c>
      <c r="D49" s="247">
        <f t="shared" si="19"/>
        <v>2.2604062884820947E-2</v>
      </c>
      <c r="E49" s="215">
        <f t="shared" si="20"/>
        <v>2.3636925225282917E-2</v>
      </c>
      <c r="F49" s="52">
        <f t="shared" si="28"/>
        <v>0.17902228661774999</v>
      </c>
      <c r="H49" s="19">
        <v>1144.4519999999995</v>
      </c>
      <c r="I49" s="140">
        <v>1194.347</v>
      </c>
      <c r="J49" s="247">
        <f t="shared" si="21"/>
        <v>2.6702461209227736E-2</v>
      </c>
      <c r="K49" s="215">
        <f t="shared" si="22"/>
        <v>2.500932342213252E-2</v>
      </c>
      <c r="L49" s="52">
        <f t="shared" si="29"/>
        <v>4.3597284988798529E-2</v>
      </c>
      <c r="N49" s="27">
        <f t="shared" ref="N49" si="30">(H49/B49)*10</f>
        <v>2.8010063976739277</v>
      </c>
      <c r="O49" s="152">
        <f t="shared" ref="O49" si="31">(I49/C49)*10</f>
        <v>2.4792768593325745</v>
      </c>
      <c r="P49" s="52">
        <f t="shared" ref="P49" si="32">(O49-N49)/N49</f>
        <v>-0.1148621219175118</v>
      </c>
    </row>
    <row r="50" spans="1:16" ht="20.100000000000001" customHeight="1" x14ac:dyDescent="0.25">
      <c r="A50" s="38" t="s">
        <v>188</v>
      </c>
      <c r="B50" s="19">
        <v>2763.8700000000003</v>
      </c>
      <c r="C50" s="140">
        <v>3125.22</v>
      </c>
      <c r="D50" s="247">
        <f t="shared" si="19"/>
        <v>1.5290463032377535E-2</v>
      </c>
      <c r="E50" s="215">
        <f t="shared" si="20"/>
        <v>1.5334375016099961E-2</v>
      </c>
      <c r="F50" s="52">
        <f t="shared" si="28"/>
        <v>0.13074059199600538</v>
      </c>
      <c r="H50" s="19">
        <v>740.73899999999981</v>
      </c>
      <c r="I50" s="140">
        <v>797.24900000000014</v>
      </c>
      <c r="J50" s="247">
        <f t="shared" si="21"/>
        <v>1.7282991697041158E-2</v>
      </c>
      <c r="K50" s="215">
        <f t="shared" si="22"/>
        <v>1.6694191963450934E-2</v>
      </c>
      <c r="L50" s="52">
        <f t="shared" si="29"/>
        <v>7.6288679278396776E-2</v>
      </c>
      <c r="N50" s="27">
        <f t="shared" si="23"/>
        <v>2.6800790196355102</v>
      </c>
      <c r="O50" s="152">
        <f t="shared" si="24"/>
        <v>2.5510172083885303</v>
      </c>
      <c r="P50" s="52">
        <f t="shared" si="27"/>
        <v>-4.8155972380445805E-2</v>
      </c>
    </row>
    <row r="51" spans="1:16" ht="20.100000000000001" customHeight="1" x14ac:dyDescent="0.25">
      <c r="A51" s="38" t="s">
        <v>194</v>
      </c>
      <c r="B51" s="19">
        <v>1217.4800000000002</v>
      </c>
      <c r="C51" s="140">
        <v>1781.05</v>
      </c>
      <c r="D51" s="247">
        <f t="shared" si="19"/>
        <v>6.735422770484503E-3</v>
      </c>
      <c r="E51" s="215">
        <f t="shared" si="20"/>
        <v>8.7389971337777303E-3</v>
      </c>
      <c r="F51" s="52">
        <f t="shared" si="28"/>
        <v>0.46289877451785622</v>
      </c>
      <c r="H51" s="19">
        <v>254.19200000000001</v>
      </c>
      <c r="I51" s="140">
        <v>385.553</v>
      </c>
      <c r="J51" s="247">
        <f t="shared" si="21"/>
        <v>5.9308315418174105E-3</v>
      </c>
      <c r="K51" s="215">
        <f t="shared" si="22"/>
        <v>8.0733820852511538E-3</v>
      </c>
      <c r="L51" s="52">
        <f t="shared" si="29"/>
        <v>0.51677865550450053</v>
      </c>
      <c r="N51" s="27">
        <f t="shared" ref="N51" si="33">(H51/B51)*10</f>
        <v>2.0878535992377696</v>
      </c>
      <c r="O51" s="152">
        <f t="shared" ref="O51" si="34">(I51/C51)*10</f>
        <v>2.1647511299514335</v>
      </c>
      <c r="P51" s="52">
        <f t="shared" ref="P51" si="35">(O51-N51)/N51</f>
        <v>3.6830901717312715E-2</v>
      </c>
    </row>
    <row r="52" spans="1:16" ht="20.100000000000001" customHeight="1" x14ac:dyDescent="0.25">
      <c r="A52" s="38" t="s">
        <v>193</v>
      </c>
      <c r="B52" s="19">
        <v>924.62</v>
      </c>
      <c r="C52" s="140">
        <v>1154.6199999999999</v>
      </c>
      <c r="D52" s="247">
        <f t="shared" si="19"/>
        <v>5.1152434553712418E-3</v>
      </c>
      <c r="E52" s="215">
        <f t="shared" si="20"/>
        <v>5.6653215073144726E-3</v>
      </c>
      <c r="F52" s="52">
        <f t="shared" si="28"/>
        <v>0.248750838182172</v>
      </c>
      <c r="H52" s="19">
        <v>195.20700000000002</v>
      </c>
      <c r="I52" s="140">
        <v>269.44400000000002</v>
      </c>
      <c r="J52" s="247">
        <f t="shared" si="21"/>
        <v>4.554587999557623E-3</v>
      </c>
      <c r="K52" s="215">
        <f t="shared" si="22"/>
        <v>5.6420890579982827E-3</v>
      </c>
      <c r="L52" s="52">
        <f t="shared" si="29"/>
        <v>0.38029886223342396</v>
      </c>
      <c r="N52" s="27">
        <f t="shared" ref="N52:N53" si="36">(H52/B52)*10</f>
        <v>2.1112132551750991</v>
      </c>
      <c r="O52" s="152">
        <f t="shared" ref="O52:O53" si="37">(I52/C52)*10</f>
        <v>2.3336162546985157</v>
      </c>
      <c r="P52" s="52">
        <f t="shared" ref="P52:P53" si="38">(O52-N52)/N52</f>
        <v>0.10534369229553321</v>
      </c>
    </row>
    <row r="53" spans="1:16" ht="20.100000000000001" customHeight="1" x14ac:dyDescent="0.25">
      <c r="A53" s="38" t="s">
        <v>190</v>
      </c>
      <c r="B53" s="19">
        <v>1213.1099999999997</v>
      </c>
      <c r="C53" s="140">
        <v>1348.7799999999997</v>
      </c>
      <c r="D53" s="247">
        <f t="shared" si="19"/>
        <v>6.7112467696409392E-3</v>
      </c>
      <c r="E53" s="215">
        <f t="shared" si="20"/>
        <v>6.6179975599206789E-3</v>
      </c>
      <c r="F53" s="52">
        <f t="shared" si="28"/>
        <v>0.11183651935933271</v>
      </c>
      <c r="H53" s="19">
        <v>237.68799999999999</v>
      </c>
      <c r="I53" s="140">
        <v>248.48200000000008</v>
      </c>
      <c r="J53" s="247">
        <f t="shared" si="21"/>
        <v>5.5457586686894029E-3</v>
      </c>
      <c r="K53" s="215">
        <f t="shared" si="22"/>
        <v>5.2031500917056224E-3</v>
      </c>
      <c r="L53" s="52">
        <f t="shared" si="29"/>
        <v>4.5412473494665685E-2</v>
      </c>
      <c r="N53" s="27">
        <f t="shared" si="36"/>
        <v>1.9593276784463078</v>
      </c>
      <c r="O53" s="152">
        <f t="shared" si="37"/>
        <v>1.8422722756861767</v>
      </c>
      <c r="P53" s="52">
        <f t="shared" si="38"/>
        <v>-5.9742637256547521E-2</v>
      </c>
    </row>
    <row r="54" spans="1:16" ht="20.100000000000001" customHeight="1" x14ac:dyDescent="0.25">
      <c r="A54" s="38" t="s">
        <v>192</v>
      </c>
      <c r="B54" s="19">
        <v>1026.6600000000003</v>
      </c>
      <c r="C54" s="140">
        <v>773.18000000000006</v>
      </c>
      <c r="D54" s="247">
        <f t="shared" si="19"/>
        <v>5.6797558412011858E-3</v>
      </c>
      <c r="E54" s="215">
        <f t="shared" si="20"/>
        <v>3.7937271855895487E-3</v>
      </c>
      <c r="F54" s="52">
        <f t="shared" si="28"/>
        <v>-0.24689770712796852</v>
      </c>
      <c r="H54" s="19">
        <v>263.21600000000001</v>
      </c>
      <c r="I54" s="140">
        <v>174.19899999999998</v>
      </c>
      <c r="J54" s="247">
        <f t="shared" si="21"/>
        <v>6.1413803546571553E-3</v>
      </c>
      <c r="K54" s="215">
        <f t="shared" si="22"/>
        <v>3.6476829018803267E-3</v>
      </c>
      <c r="L54" s="52">
        <f t="shared" si="29"/>
        <v>-0.33818992766397188</v>
      </c>
      <c r="N54" s="27">
        <f t="shared" ref="N54" si="39">(H54/B54)*10</f>
        <v>2.563808855901661</v>
      </c>
      <c r="O54" s="152">
        <f t="shared" ref="O54" si="40">(I54/C54)*10</f>
        <v>2.2530199953439038</v>
      </c>
      <c r="P54" s="52">
        <f t="shared" ref="P54" si="41">(O54-N54)/N54</f>
        <v>-0.12122154108421487</v>
      </c>
    </row>
    <row r="55" spans="1:16" ht="20.100000000000001" customHeight="1" x14ac:dyDescent="0.25">
      <c r="A55" s="38" t="s">
        <v>189</v>
      </c>
      <c r="B55" s="19">
        <v>355.98999999999995</v>
      </c>
      <c r="C55" s="140">
        <v>114.11</v>
      </c>
      <c r="D55" s="247">
        <f t="shared" si="19"/>
        <v>1.9694312449196516E-3</v>
      </c>
      <c r="E55" s="215">
        <f t="shared" si="20"/>
        <v>5.5989835374378977E-4</v>
      </c>
      <c r="F55" s="52">
        <f t="shared" si="28"/>
        <v>-0.67945728812607087</v>
      </c>
      <c r="H55" s="19">
        <v>120.26899999999999</v>
      </c>
      <c r="I55" s="140">
        <v>43.26</v>
      </c>
      <c r="J55" s="247">
        <f t="shared" si="21"/>
        <v>2.8061275677552329E-3</v>
      </c>
      <c r="K55" s="215">
        <f t="shared" si="22"/>
        <v>9.0585343391949981E-4</v>
      </c>
      <c r="L55" s="52">
        <f t="shared" si="29"/>
        <v>-0.64030631334757915</v>
      </c>
      <c r="N55" s="27">
        <f t="shared" ref="N55" si="42">(H55/B55)*10</f>
        <v>3.3784375965617013</v>
      </c>
      <c r="O55" s="152">
        <f t="shared" ref="O55" si="43">(I55/C55)*10</f>
        <v>3.791078783629831</v>
      </c>
      <c r="P55" s="52">
        <f t="shared" ref="P55" si="44">(O55-N55)/N55</f>
        <v>0.12213965043725605</v>
      </c>
    </row>
    <row r="56" spans="1:16" ht="20.100000000000001" customHeight="1" x14ac:dyDescent="0.25">
      <c r="A56" s="38" t="s">
        <v>191</v>
      </c>
      <c r="B56" s="19">
        <v>127.07000000000002</v>
      </c>
      <c r="C56" s="140">
        <v>157.81</v>
      </c>
      <c r="D56" s="247">
        <f t="shared" si="19"/>
        <v>7.0298499478058422E-4</v>
      </c>
      <c r="E56" s="215">
        <f t="shared" si="20"/>
        <v>7.7431915874425958E-4</v>
      </c>
      <c r="F56" s="52">
        <f t="shared" ref="F56:F59" si="45">(C56-B56)/B56</f>
        <v>0.24191390572125582</v>
      </c>
      <c r="H56" s="19">
        <v>35.542000000000002</v>
      </c>
      <c r="I56" s="140">
        <v>38.622999999999998</v>
      </c>
      <c r="J56" s="247">
        <f t="shared" si="21"/>
        <v>8.2926927149270797E-4</v>
      </c>
      <c r="K56" s="215">
        <f t="shared" si="22"/>
        <v>8.0875582936368101E-4</v>
      </c>
      <c r="L56" s="52">
        <f t="shared" ref="L56:L59" si="46">(I56-H56)/H56</f>
        <v>8.6686174103876981E-2</v>
      </c>
      <c r="N56" s="27">
        <f t="shared" si="23"/>
        <v>2.7970410010230577</v>
      </c>
      <c r="O56" s="152">
        <f t="shared" si="24"/>
        <v>2.4474367910778785</v>
      </c>
      <c r="P56" s="52">
        <f t="shared" ref="P56" si="47">(O56-N56)/N56</f>
        <v>-0.12499073478626396</v>
      </c>
    </row>
    <row r="57" spans="1:16" ht="20.100000000000001" customHeight="1" x14ac:dyDescent="0.25">
      <c r="A57" s="38" t="s">
        <v>181</v>
      </c>
      <c r="B57" s="19">
        <v>89.11</v>
      </c>
      <c r="C57" s="140">
        <v>95.190000000000012</v>
      </c>
      <c r="D57" s="247">
        <f t="shared" si="19"/>
        <v>4.9298019111432951E-4</v>
      </c>
      <c r="E57" s="215">
        <f t="shared" si="20"/>
        <v>4.6706444915319738E-4</v>
      </c>
      <c r="F57" s="52">
        <f t="shared" si="45"/>
        <v>6.8230277185501204E-2</v>
      </c>
      <c r="H57" s="19">
        <v>29.419999999999998</v>
      </c>
      <c r="I57" s="140">
        <v>31.656999999999996</v>
      </c>
      <c r="J57" s="247">
        <f t="shared" si="21"/>
        <v>6.8643019434234053E-4</v>
      </c>
      <c r="K57" s="215">
        <f t="shared" si="22"/>
        <v>6.6288955519162277E-4</v>
      </c>
      <c r="L57" s="52">
        <f t="shared" si="46"/>
        <v>7.603670972127799E-2</v>
      </c>
      <c r="N57" s="27">
        <f t="shared" ref="N57:N59" si="48">(H57/B57)*10</f>
        <v>3.3015374256536862</v>
      </c>
      <c r="O57" s="152">
        <f t="shared" ref="O57:O59" si="49">(I57/C57)*10</f>
        <v>3.325664460552578</v>
      </c>
      <c r="P57" s="52">
        <f t="shared" ref="P57:P59" si="50">(O57-N57)/N57</f>
        <v>7.3078180823937704E-3</v>
      </c>
    </row>
    <row r="58" spans="1:16" ht="20.100000000000001" customHeight="1" x14ac:dyDescent="0.25">
      <c r="A58" s="38" t="s">
        <v>196</v>
      </c>
      <c r="B58" s="19">
        <v>122.71000000000001</v>
      </c>
      <c r="C58" s="140">
        <v>127.63</v>
      </c>
      <c r="D58" s="247">
        <f t="shared" si="19"/>
        <v>6.788643165934169E-4</v>
      </c>
      <c r="E58" s="215">
        <f t="shared" si="20"/>
        <v>6.2623632362036527E-4</v>
      </c>
      <c r="F58" s="52">
        <f t="shared" si="45"/>
        <v>4.0094531822997208E-2</v>
      </c>
      <c r="H58" s="19">
        <v>30.648</v>
      </c>
      <c r="I58" s="140">
        <v>26.376000000000001</v>
      </c>
      <c r="J58" s="247">
        <f t="shared" si="21"/>
        <v>7.1508200530945114E-4</v>
      </c>
      <c r="K58" s="215">
        <f t="shared" si="22"/>
        <v>5.5230675388489897E-4</v>
      </c>
      <c r="L58" s="52">
        <f t="shared" si="46"/>
        <v>-0.13938919342208295</v>
      </c>
      <c r="N58" s="27">
        <f t="shared" ref="N58" si="51">(H58/B58)*10</f>
        <v>2.497595957949637</v>
      </c>
      <c r="O58" s="152">
        <f t="shared" ref="O58" si="52">(I58/C58)*10</f>
        <v>2.0665987620465409</v>
      </c>
      <c r="P58" s="52">
        <f t="shared" ref="P58" si="53">(O58-N58)/N58</f>
        <v>-0.17256481959432565</v>
      </c>
    </row>
    <row r="59" spans="1:16" ht="20.100000000000001" customHeight="1" x14ac:dyDescent="0.25">
      <c r="A59" s="38" t="s">
        <v>197</v>
      </c>
      <c r="B59" s="19">
        <v>13.73</v>
      </c>
      <c r="C59" s="140">
        <v>32.269999999999996</v>
      </c>
      <c r="D59" s="247">
        <f t="shared" si="19"/>
        <v>7.595800722701992E-5</v>
      </c>
      <c r="E59" s="215">
        <f t="shared" si="20"/>
        <v>1.5833774318913411E-4</v>
      </c>
      <c r="F59" s="52">
        <f t="shared" si="45"/>
        <v>1.3503277494537504</v>
      </c>
      <c r="H59" s="19">
        <v>7.3289999999999997</v>
      </c>
      <c r="I59" s="140">
        <v>18.892999999999997</v>
      </c>
      <c r="J59" s="247">
        <f t="shared" si="21"/>
        <v>1.7100091415142807E-4</v>
      </c>
      <c r="K59" s="215">
        <f t="shared" si="22"/>
        <v>3.9561463076840287E-4</v>
      </c>
      <c r="L59" s="52">
        <f t="shared" si="46"/>
        <v>1.5778414517669528</v>
      </c>
      <c r="N59" s="27">
        <f t="shared" si="48"/>
        <v>5.3379461034231603</v>
      </c>
      <c r="O59" s="152">
        <f t="shared" si="49"/>
        <v>5.8546637744034697</v>
      </c>
      <c r="P59" s="52">
        <f t="shared" si="50"/>
        <v>9.6800840804470586E-2</v>
      </c>
    </row>
    <row r="60" spans="1:16" ht="20.100000000000001" customHeight="1" x14ac:dyDescent="0.25">
      <c r="A60" s="38" t="s">
        <v>218</v>
      </c>
      <c r="B60" s="19">
        <v>11.629999999999999</v>
      </c>
      <c r="C60" s="140">
        <v>29.84</v>
      </c>
      <c r="D60" s="247">
        <f t="shared" si="19"/>
        <v>6.4340249384576951E-5</v>
      </c>
      <c r="E60" s="215">
        <f t="shared" si="20"/>
        <v>1.4641457256782655E-4</v>
      </c>
      <c r="F60" s="52">
        <f t="shared" ref="F60:F61" si="54">(C60-B60)/B60</f>
        <v>1.5657781599312126</v>
      </c>
      <c r="H60" s="19">
        <v>3.7370000000000005</v>
      </c>
      <c r="I60" s="140">
        <v>9.9329999999999998</v>
      </c>
      <c r="J60" s="247">
        <f t="shared" si="21"/>
        <v>8.7192033863267403E-5</v>
      </c>
      <c r="K60" s="215">
        <f t="shared" si="22"/>
        <v>2.0799450206015699E-4</v>
      </c>
      <c r="L60" s="52">
        <f t="shared" ref="L60:L61" si="55">(I60-H60)/H60</f>
        <v>1.6580144500936578</v>
      </c>
      <c r="N60" s="27">
        <f t="shared" ref="N60:N61" si="56">(H60/B60)*10</f>
        <v>3.2132416165090287</v>
      </c>
      <c r="O60" s="152"/>
      <c r="P60" s="52">
        <f t="shared" ref="P60:P61" si="57">(O60-N60)/N60</f>
        <v>-1</v>
      </c>
    </row>
    <row r="61" spans="1:16" ht="20.100000000000001" customHeight="1" thickBot="1" x14ac:dyDescent="0.3">
      <c r="A61" s="8" t="s">
        <v>17</v>
      </c>
      <c r="B61" s="19">
        <f>B62-SUM(B39:B60)</f>
        <v>178.67999999999302</v>
      </c>
      <c r="C61" s="140">
        <f>C62-SUM(C39:C60)</f>
        <v>85.470000000001164</v>
      </c>
      <c r="D61" s="247">
        <f t="shared" si="19"/>
        <v>9.8850522442267942E-4</v>
      </c>
      <c r="E61" s="215">
        <f t="shared" si="20"/>
        <v>4.1937176666797268E-4</v>
      </c>
      <c r="F61" s="52">
        <f t="shared" si="54"/>
        <v>-0.5216588314304651</v>
      </c>
      <c r="H61" s="19">
        <f>H62-SUM(H39:H60)</f>
        <v>57.5740000000078</v>
      </c>
      <c r="I61" s="140">
        <f>I62-SUM(I39:I60)</f>
        <v>29.632999999987078</v>
      </c>
      <c r="J61" s="247">
        <f t="shared" si="21"/>
        <v>1.3433219581601382E-3</v>
      </c>
      <c r="K61" s="215">
        <f t="shared" si="22"/>
        <v>6.2050750825993605E-4</v>
      </c>
      <c r="L61" s="52">
        <f t="shared" si="55"/>
        <v>-0.48530586723203073</v>
      </c>
      <c r="N61" s="27">
        <f t="shared" si="56"/>
        <v>3.2221849115743257</v>
      </c>
      <c r="O61" s="152">
        <f t="shared" ref="O61" si="58">(I61/C61)*10</f>
        <v>3.4670644670629081</v>
      </c>
      <c r="P61" s="52">
        <f t="shared" si="57"/>
        <v>7.5997983420801482E-2</v>
      </c>
    </row>
    <row r="62" spans="1:16" ht="26.25" customHeight="1" thickBot="1" x14ac:dyDescent="0.3">
      <c r="A62" s="12" t="s">
        <v>18</v>
      </c>
      <c r="B62" s="17">
        <v>180757.76999999996</v>
      </c>
      <c r="C62" s="145">
        <v>203804.84999999998</v>
      </c>
      <c r="D62" s="253">
        <f>SUM(D39:D61)</f>
        <v>1.0000000000000002</v>
      </c>
      <c r="E62" s="254">
        <f>SUM(E39:E61)</f>
        <v>1.0000000000000002</v>
      </c>
      <c r="F62" s="57">
        <f t="shared" si="25"/>
        <v>0.12750256876924307</v>
      </c>
      <c r="G62" s="1"/>
      <c r="H62" s="17">
        <v>42859.420000000006</v>
      </c>
      <c r="I62" s="145">
        <v>47756.069999999992</v>
      </c>
      <c r="J62" s="253">
        <f>SUM(J39:J61)</f>
        <v>1.0000000000000004</v>
      </c>
      <c r="K62" s="254">
        <f>SUM(K39:K61)</f>
        <v>0.99999999999999956</v>
      </c>
      <c r="L62" s="57">
        <f t="shared" si="26"/>
        <v>0.11424909623135325</v>
      </c>
      <c r="M62" s="1"/>
      <c r="N62" s="29">
        <f t="shared" si="23"/>
        <v>2.3710969658455077</v>
      </c>
      <c r="O62" s="146">
        <f t="shared" si="24"/>
        <v>2.3432253942926282</v>
      </c>
      <c r="P62" s="57">
        <f t="shared" si="8"/>
        <v>-1.1754716046773205E-2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4"/>
      <c r="D65" s="348" t="s">
        <v>104</v>
      </c>
      <c r="E65" s="344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4"/>
      <c r="P65" s="130" t="s">
        <v>0</v>
      </c>
    </row>
    <row r="66" spans="1:16" x14ac:dyDescent="0.25">
      <c r="A66" s="361"/>
      <c r="B66" s="351" t="str">
        <f>B5</f>
        <v>jan-set</v>
      </c>
      <c r="C66" s="353"/>
      <c r="D66" s="351" t="str">
        <f>B5</f>
        <v>jan-set</v>
      </c>
      <c r="E66" s="353"/>
      <c r="F66" s="131" t="str">
        <f>F37</f>
        <v>2022/2021</v>
      </c>
      <c r="H66" s="354" t="str">
        <f>B5</f>
        <v>jan-set</v>
      </c>
      <c r="I66" s="353"/>
      <c r="J66" s="351" t="str">
        <f>B5</f>
        <v>jan-set</v>
      </c>
      <c r="K66" s="352"/>
      <c r="L66" s="131" t="str">
        <f>L37</f>
        <v>2022/2021</v>
      </c>
      <c r="N66" s="354" t="str">
        <f>B5</f>
        <v>jan-set</v>
      </c>
      <c r="O66" s="352"/>
      <c r="P66" s="131" t="str">
        <f>P37</f>
        <v>2022/2021</v>
      </c>
    </row>
    <row r="67" spans="1:16" ht="19.5" customHeight="1" thickBot="1" x14ac:dyDescent="0.3">
      <c r="A67" s="362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166</v>
      </c>
      <c r="B68" s="39">
        <v>80798.999999999985</v>
      </c>
      <c r="C68" s="147">
        <v>75206.81</v>
      </c>
      <c r="D68" s="247">
        <f>B68/$B$96</f>
        <v>0.22738096353706944</v>
      </c>
      <c r="E68" s="246">
        <f>C68/$C$96</f>
        <v>0.22110241441965228</v>
      </c>
      <c r="F68" s="61">
        <f t="shared" ref="F68:F76" si="59">(C68-B68)/B68</f>
        <v>-6.9211128850604445E-2</v>
      </c>
      <c r="H68" s="19">
        <v>19501.062000000002</v>
      </c>
      <c r="I68" s="147">
        <v>18640.047000000002</v>
      </c>
      <c r="J68" s="261">
        <f>H68/$H$96</f>
        <v>0.2206821958570272</v>
      </c>
      <c r="K68" s="246">
        <f>I68/$I$96</f>
        <v>0.2087080177714877</v>
      </c>
      <c r="L68" s="61">
        <f t="shared" ref="L68:L76" si="60">(I68-H68)/H68</f>
        <v>-4.4152210787289398E-2</v>
      </c>
      <c r="N68" s="41">
        <f t="shared" ref="N68:N96" si="61">(H68/B68)*10</f>
        <v>2.4135276426688455</v>
      </c>
      <c r="O68" s="149">
        <f t="shared" ref="O68:O96" si="62">(I68/C68)*10</f>
        <v>2.4785052045153892</v>
      </c>
      <c r="P68" s="61">
        <f t="shared" si="8"/>
        <v>2.6922236438399565E-2</v>
      </c>
    </row>
    <row r="69" spans="1:16" ht="20.100000000000001" customHeight="1" x14ac:dyDescent="0.25">
      <c r="A69" s="38" t="s">
        <v>163</v>
      </c>
      <c r="B69" s="19">
        <v>68837.37</v>
      </c>
      <c r="C69" s="140">
        <v>59689.639999999992</v>
      </c>
      <c r="D69" s="247">
        <f t="shared" ref="D69:D95" si="63">B69/$B$96</f>
        <v>0.19371907471574845</v>
      </c>
      <c r="E69" s="215">
        <f t="shared" ref="E69:E95" si="64">C69/$C$96</f>
        <v>0.17548309148918631</v>
      </c>
      <c r="F69" s="52">
        <f t="shared" si="59"/>
        <v>-0.13288901072193787</v>
      </c>
      <c r="H69" s="19">
        <v>16853.980000000003</v>
      </c>
      <c r="I69" s="140">
        <v>15562.645000000002</v>
      </c>
      <c r="J69" s="262">
        <f t="shared" ref="J69:J95" si="65">H69/$H$96</f>
        <v>0.1907267058240428</v>
      </c>
      <c r="K69" s="215">
        <f t="shared" ref="K69:K96" si="66">I69/$I$96</f>
        <v>0.17425110511960373</v>
      </c>
      <c r="L69" s="52">
        <f t="shared" si="60"/>
        <v>-7.6618994445229002E-2</v>
      </c>
      <c r="N69" s="40">
        <f t="shared" si="61"/>
        <v>2.4483765140940168</v>
      </c>
      <c r="O69" s="143">
        <f t="shared" si="62"/>
        <v>2.6072606569582266</v>
      </c>
      <c r="P69" s="52">
        <f t="shared" si="8"/>
        <v>6.4893672174029332E-2</v>
      </c>
    </row>
    <row r="70" spans="1:16" ht="20.100000000000001" customHeight="1" x14ac:dyDescent="0.25">
      <c r="A70" s="38" t="s">
        <v>165</v>
      </c>
      <c r="B70" s="19">
        <v>68480.189999999988</v>
      </c>
      <c r="C70" s="140">
        <v>60785.159999999996</v>
      </c>
      <c r="D70" s="247">
        <f t="shared" si="63"/>
        <v>0.1927139145954973</v>
      </c>
      <c r="E70" s="215">
        <f t="shared" si="64"/>
        <v>0.17870383861361586</v>
      </c>
      <c r="F70" s="52">
        <f t="shared" si="59"/>
        <v>-0.11236870107983044</v>
      </c>
      <c r="H70" s="19">
        <v>16017.544</v>
      </c>
      <c r="I70" s="140">
        <v>14893.882000000001</v>
      </c>
      <c r="J70" s="262">
        <f t="shared" si="65"/>
        <v>0.18126124526738854</v>
      </c>
      <c r="K70" s="215">
        <f t="shared" si="66"/>
        <v>0.1667631304332248</v>
      </c>
      <c r="L70" s="52">
        <f t="shared" si="60"/>
        <v>-7.015195338311532E-2</v>
      </c>
      <c r="N70" s="40">
        <f t="shared" si="61"/>
        <v>2.3390040243755168</v>
      </c>
      <c r="O70" s="143">
        <f t="shared" si="62"/>
        <v>2.4502496991041895</v>
      </c>
      <c r="P70" s="52">
        <f t="shared" si="8"/>
        <v>4.7561130108946213E-2</v>
      </c>
    </row>
    <row r="71" spans="1:16" ht="20.100000000000001" customHeight="1" x14ac:dyDescent="0.25">
      <c r="A71" s="38" t="s">
        <v>167</v>
      </c>
      <c r="B71" s="19">
        <v>26525.95</v>
      </c>
      <c r="C71" s="140">
        <v>28985.069999999992</v>
      </c>
      <c r="D71" s="247">
        <f t="shared" si="63"/>
        <v>7.4648152449116059E-2</v>
      </c>
      <c r="E71" s="215">
        <f t="shared" si="64"/>
        <v>8.5213944842529948E-2</v>
      </c>
      <c r="F71" s="52">
        <f t="shared" si="59"/>
        <v>9.2706199023974326E-2</v>
      </c>
      <c r="H71" s="19">
        <v>7901.6629999999986</v>
      </c>
      <c r="I71" s="140">
        <v>9009.9310000000005</v>
      </c>
      <c r="J71" s="262">
        <f t="shared" si="65"/>
        <v>8.9418532270818113E-2</v>
      </c>
      <c r="K71" s="215">
        <f t="shared" si="66"/>
        <v>0.10088197949650438</v>
      </c>
      <c r="L71" s="52">
        <f t="shared" si="60"/>
        <v>0.14025756350277177</v>
      </c>
      <c r="N71" s="40">
        <f t="shared" si="61"/>
        <v>2.9788426050716366</v>
      </c>
      <c r="O71" s="143">
        <f t="shared" si="62"/>
        <v>3.1084730863165082</v>
      </c>
      <c r="P71" s="52">
        <f t="shared" si="8"/>
        <v>4.3517062977469476E-2</v>
      </c>
    </row>
    <row r="72" spans="1:16" ht="20.100000000000001" customHeight="1" x14ac:dyDescent="0.25">
      <c r="A72" s="38" t="s">
        <v>172</v>
      </c>
      <c r="B72" s="19">
        <v>16512.739999999998</v>
      </c>
      <c r="C72" s="140">
        <v>16263.59</v>
      </c>
      <c r="D72" s="247">
        <f t="shared" si="63"/>
        <v>4.6469420807647474E-2</v>
      </c>
      <c r="E72" s="215">
        <f t="shared" si="64"/>
        <v>4.7813742081751813E-2</v>
      </c>
      <c r="F72" s="52">
        <f t="shared" si="59"/>
        <v>-1.5088349964936035E-2</v>
      </c>
      <c r="H72" s="19">
        <v>5377.3329999999987</v>
      </c>
      <c r="I72" s="140">
        <v>5362.4670000000006</v>
      </c>
      <c r="J72" s="262">
        <f t="shared" si="65"/>
        <v>6.0852155348998696E-2</v>
      </c>
      <c r="K72" s="215">
        <f t="shared" si="66"/>
        <v>6.0042222958719811E-2</v>
      </c>
      <c r="L72" s="52">
        <f t="shared" si="60"/>
        <v>-2.7645674909845029E-3</v>
      </c>
      <c r="N72" s="40">
        <f t="shared" si="61"/>
        <v>3.256475303311261</v>
      </c>
      <c r="O72" s="143">
        <f t="shared" si="62"/>
        <v>3.2972222000185694</v>
      </c>
      <c r="P72" s="52">
        <f t="shared" ref="P72:P76" si="67">(O72-N72)/N72</f>
        <v>1.2512576608788019E-2</v>
      </c>
    </row>
    <row r="73" spans="1:16" ht="20.100000000000001" customHeight="1" x14ac:dyDescent="0.25">
      <c r="A73" s="38" t="s">
        <v>177</v>
      </c>
      <c r="B73" s="19">
        <v>23607.439999999991</v>
      </c>
      <c r="C73" s="140">
        <v>17308.989999999998</v>
      </c>
      <c r="D73" s="247">
        <f t="shared" si="63"/>
        <v>6.643501100067517E-2</v>
      </c>
      <c r="E73" s="215">
        <f t="shared" si="64"/>
        <v>5.0887140142835692E-2</v>
      </c>
      <c r="F73" s="52">
        <f t="shared" si="59"/>
        <v>-0.26679936494596601</v>
      </c>
      <c r="H73" s="19">
        <v>4877.2619999999997</v>
      </c>
      <c r="I73" s="140">
        <v>3908.7919999999995</v>
      </c>
      <c r="J73" s="262">
        <f t="shared" si="65"/>
        <v>5.519314219553971E-2</v>
      </c>
      <c r="K73" s="215">
        <f t="shared" si="66"/>
        <v>4.3765781824533424E-2</v>
      </c>
      <c r="L73" s="52">
        <f t="shared" si="60"/>
        <v>-0.19856837709354147</v>
      </c>
      <c r="N73" s="40">
        <f t="shared" ref="N73" si="68">(H73/B73)*10</f>
        <v>2.0659851301115246</v>
      </c>
      <c r="O73" s="143">
        <f t="shared" ref="O73" si="69">(I73/C73)*10</f>
        <v>2.258243837450943</v>
      </c>
      <c r="P73" s="52">
        <f t="shared" ref="P73" si="70">(O73-N73)/N73</f>
        <v>9.3059095410352746E-2</v>
      </c>
    </row>
    <row r="74" spans="1:16" ht="20.100000000000001" customHeight="1" x14ac:dyDescent="0.25">
      <c r="A74" s="38" t="s">
        <v>171</v>
      </c>
      <c r="B74" s="19">
        <v>9235.9700000000012</v>
      </c>
      <c r="C74" s="140">
        <v>11619.9</v>
      </c>
      <c r="D74" s="247">
        <f t="shared" si="63"/>
        <v>2.599145729278169E-2</v>
      </c>
      <c r="E74" s="215">
        <f t="shared" si="64"/>
        <v>3.4161639688146825E-2</v>
      </c>
      <c r="F74" s="52">
        <f t="shared" si="59"/>
        <v>0.2581136577966362</v>
      </c>
      <c r="H74" s="19">
        <v>2138.2770000000005</v>
      </c>
      <c r="I74" s="140">
        <v>3154.1980000000008</v>
      </c>
      <c r="J74" s="262">
        <f t="shared" si="65"/>
        <v>2.4197639272700976E-2</v>
      </c>
      <c r="K74" s="215">
        <f t="shared" si="66"/>
        <v>3.5316778559560016E-2</v>
      </c>
      <c r="L74" s="52">
        <f t="shared" si="60"/>
        <v>0.47511197099346814</v>
      </c>
      <c r="N74" s="40">
        <f t="shared" si="61"/>
        <v>2.3151623489465645</v>
      </c>
      <c r="O74" s="143">
        <f t="shared" si="62"/>
        <v>2.7144794705634308</v>
      </c>
      <c r="P74" s="52">
        <f t="shared" si="67"/>
        <v>0.17247910143258932</v>
      </c>
    </row>
    <row r="75" spans="1:16" ht="20.100000000000001" customHeight="1" x14ac:dyDescent="0.25">
      <c r="A75" s="38" t="s">
        <v>185</v>
      </c>
      <c r="B75" s="19">
        <v>5304.37</v>
      </c>
      <c r="C75" s="140">
        <v>10037.950000000003</v>
      </c>
      <c r="D75" s="247">
        <f t="shared" si="63"/>
        <v>1.4927322882178309E-2</v>
      </c>
      <c r="E75" s="215">
        <f t="shared" si="64"/>
        <v>2.9510824629096079E-2</v>
      </c>
      <c r="F75" s="52">
        <f t="shared" si="59"/>
        <v>0.89239249901496365</v>
      </c>
      <c r="H75" s="19">
        <v>1021.0469999999998</v>
      </c>
      <c r="I75" s="140">
        <v>2130.9790000000003</v>
      </c>
      <c r="J75" s="262">
        <f t="shared" si="65"/>
        <v>1.1554596053960035E-2</v>
      </c>
      <c r="K75" s="215">
        <f t="shared" si="66"/>
        <v>2.386004729508821E-2</v>
      </c>
      <c r="L75" s="52">
        <f t="shared" si="60"/>
        <v>1.0870527997242054</v>
      </c>
      <c r="N75" s="40">
        <f t="shared" si="61"/>
        <v>1.924916625348533</v>
      </c>
      <c r="O75" s="143">
        <f t="shared" si="62"/>
        <v>2.1229225090780486</v>
      </c>
      <c r="P75" s="52">
        <f t="shared" si="67"/>
        <v>0.10286465456324054</v>
      </c>
    </row>
    <row r="76" spans="1:16" ht="20.100000000000001" customHeight="1" x14ac:dyDescent="0.25">
      <c r="A76" s="38" t="s">
        <v>203</v>
      </c>
      <c r="B76" s="19">
        <v>3173.3099999999995</v>
      </c>
      <c r="C76" s="140">
        <v>9589.4699999999975</v>
      </c>
      <c r="D76" s="247">
        <f t="shared" si="63"/>
        <v>8.9301883117590304E-3</v>
      </c>
      <c r="E76" s="215">
        <f t="shared" si="64"/>
        <v>2.819232686514456E-2</v>
      </c>
      <c r="F76" s="52">
        <f t="shared" si="59"/>
        <v>2.0219140266787674</v>
      </c>
      <c r="H76" s="19">
        <v>683.50800000000015</v>
      </c>
      <c r="I76" s="140">
        <v>2060.924</v>
      </c>
      <c r="J76" s="262">
        <f t="shared" si="65"/>
        <v>7.7348631744181403E-3</v>
      </c>
      <c r="K76" s="215">
        <f t="shared" si="66"/>
        <v>2.3075658705028236E-2</v>
      </c>
      <c r="L76" s="52">
        <f t="shared" si="60"/>
        <v>2.0152156229334541</v>
      </c>
      <c r="N76" s="40">
        <f t="shared" si="61"/>
        <v>2.1539276024088423</v>
      </c>
      <c r="O76" s="143">
        <f t="shared" si="62"/>
        <v>2.1491531857339359</v>
      </c>
      <c r="P76" s="52">
        <f t="shared" si="67"/>
        <v>-2.2166096342174867E-3</v>
      </c>
    </row>
    <row r="77" spans="1:16" ht="20.100000000000001" customHeight="1" x14ac:dyDescent="0.25">
      <c r="A77" s="38" t="s">
        <v>184</v>
      </c>
      <c r="B77" s="19">
        <v>10982.829999999996</v>
      </c>
      <c r="C77" s="140">
        <v>6635.72</v>
      </c>
      <c r="D77" s="247">
        <f t="shared" si="63"/>
        <v>3.0907393256894664E-2</v>
      </c>
      <c r="E77" s="215">
        <f t="shared" si="64"/>
        <v>1.9508522079486886E-2</v>
      </c>
      <c r="F77" s="52">
        <f t="shared" ref="F77:F80" si="71">(C77-B77)/B77</f>
        <v>-0.39580964104880051</v>
      </c>
      <c r="H77" s="19">
        <v>2971.3690000000001</v>
      </c>
      <c r="I77" s="140">
        <v>1905.9340000000002</v>
      </c>
      <c r="J77" s="262">
        <f t="shared" si="65"/>
        <v>3.3625257722963958E-2</v>
      </c>
      <c r="K77" s="215">
        <f t="shared" si="66"/>
        <v>2.1340273827811843E-2</v>
      </c>
      <c r="L77" s="52">
        <f t="shared" ref="L77:L80" si="72">(I77-H77)/H77</f>
        <v>-0.3585670443489179</v>
      </c>
      <c r="N77" s="40">
        <f t="shared" si="61"/>
        <v>2.7054675343240326</v>
      </c>
      <c r="O77" s="143">
        <f t="shared" si="62"/>
        <v>2.872233909809335</v>
      </c>
      <c r="P77" s="52">
        <f t="shared" ref="P77:P80" si="73">(O77-N77)/N77</f>
        <v>6.1640501454758481E-2</v>
      </c>
    </row>
    <row r="78" spans="1:16" ht="20.100000000000001" customHeight="1" x14ac:dyDescent="0.25">
      <c r="A78" s="38" t="s">
        <v>198</v>
      </c>
      <c r="B78" s="19">
        <v>5442.6100000000006</v>
      </c>
      <c r="C78" s="140">
        <v>6861.99</v>
      </c>
      <c r="D78" s="247">
        <f t="shared" si="63"/>
        <v>1.5316351761240731E-2</v>
      </c>
      <c r="E78" s="215">
        <f t="shared" si="64"/>
        <v>2.0173739010117698E-2</v>
      </c>
      <c r="F78" s="52">
        <f t="shared" si="71"/>
        <v>0.26079031935045854</v>
      </c>
      <c r="H78" s="19">
        <v>1367.232</v>
      </c>
      <c r="I78" s="140">
        <v>1591.9340000000002</v>
      </c>
      <c r="J78" s="262">
        <f t="shared" si="65"/>
        <v>1.5472170695421356E-2</v>
      </c>
      <c r="K78" s="215">
        <f t="shared" si="66"/>
        <v>1.7824493122953793E-2</v>
      </c>
      <c r="L78" s="52">
        <f t="shared" si="72"/>
        <v>0.16434811356082965</v>
      </c>
      <c r="N78" s="40">
        <f t="shared" si="61"/>
        <v>2.5120888691271279</v>
      </c>
      <c r="O78" s="143">
        <f t="shared" si="62"/>
        <v>2.319930515783323</v>
      </c>
      <c r="P78" s="52">
        <f t="shared" si="73"/>
        <v>-7.6493453597672262E-2</v>
      </c>
    </row>
    <row r="79" spans="1:16" ht="20.100000000000001" customHeight="1" x14ac:dyDescent="0.25">
      <c r="A79" s="38" t="s">
        <v>199</v>
      </c>
      <c r="B79" s="19">
        <v>3380.4400000000005</v>
      </c>
      <c r="C79" s="140">
        <v>3169.3900000000003</v>
      </c>
      <c r="D79" s="247">
        <f t="shared" si="63"/>
        <v>9.513084374549825E-3</v>
      </c>
      <c r="E79" s="215">
        <f t="shared" si="64"/>
        <v>9.3177703087991871E-3</v>
      </c>
      <c r="F79" s="52">
        <f t="shared" si="71"/>
        <v>-6.2432701068500004E-2</v>
      </c>
      <c r="H79" s="19">
        <v>1351.5830000000001</v>
      </c>
      <c r="I79" s="140">
        <v>1433.0869999999998</v>
      </c>
      <c r="J79" s="262">
        <f t="shared" si="65"/>
        <v>1.5295080048616244E-2</v>
      </c>
      <c r="K79" s="215">
        <f t="shared" si="66"/>
        <v>1.6045922366187591E-2</v>
      </c>
      <c r="L79" s="52">
        <f t="shared" si="72"/>
        <v>6.030262292437806E-2</v>
      </c>
      <c r="N79" s="40">
        <f t="shared" si="61"/>
        <v>3.998245790488812</v>
      </c>
      <c r="O79" s="143">
        <f t="shared" si="62"/>
        <v>4.521649276359172</v>
      </c>
      <c r="P79" s="52">
        <f t="shared" si="73"/>
        <v>0.13090828160576154</v>
      </c>
    </row>
    <row r="80" spans="1:16" ht="20.100000000000001" customHeight="1" x14ac:dyDescent="0.25">
      <c r="A80" s="38" t="s">
        <v>182</v>
      </c>
      <c r="B80" s="19">
        <v>5802.9800000000005</v>
      </c>
      <c r="C80" s="140">
        <v>4019.3500000000008</v>
      </c>
      <c r="D80" s="247">
        <f t="shared" si="63"/>
        <v>1.6330489038061655E-2</v>
      </c>
      <c r="E80" s="215">
        <f t="shared" si="64"/>
        <v>1.1816589340747594E-2</v>
      </c>
      <c r="F80" s="52">
        <f t="shared" si="71"/>
        <v>-0.30736449203684996</v>
      </c>
      <c r="H80" s="19">
        <v>1588.4389999999999</v>
      </c>
      <c r="I80" s="140">
        <v>1233.0520000000004</v>
      </c>
      <c r="J80" s="262">
        <f t="shared" si="65"/>
        <v>1.7975441876188096E-2</v>
      </c>
      <c r="K80" s="215">
        <f t="shared" si="66"/>
        <v>1.380617971237779E-2</v>
      </c>
      <c r="L80" s="52">
        <f t="shared" si="72"/>
        <v>-0.22373348929357659</v>
      </c>
      <c r="N80" s="40">
        <f t="shared" si="61"/>
        <v>2.7372815346597781</v>
      </c>
      <c r="O80" s="143">
        <f t="shared" si="62"/>
        <v>3.0677895679649696</v>
      </c>
      <c r="P80" s="52">
        <f t="shared" si="73"/>
        <v>0.12074316401884871</v>
      </c>
    </row>
    <row r="81" spans="1:16" ht="20.100000000000001" customHeight="1" x14ac:dyDescent="0.25">
      <c r="A81" s="38" t="s">
        <v>179</v>
      </c>
      <c r="B81" s="19">
        <v>115.76999999999998</v>
      </c>
      <c r="C81" s="140">
        <v>565.16999999999985</v>
      </c>
      <c r="D81" s="247">
        <f t="shared" si="63"/>
        <v>3.2579480128078973E-4</v>
      </c>
      <c r="E81" s="215">
        <f t="shared" si="64"/>
        <v>1.6615576642268811E-3</v>
      </c>
      <c r="F81" s="52">
        <f t="shared" ref="F81:F94" si="74">(C81-B81)/B81</f>
        <v>3.8818346721948687</v>
      </c>
      <c r="H81" s="19">
        <v>194.36500000000004</v>
      </c>
      <c r="I81" s="140">
        <v>999.69899999999996</v>
      </c>
      <c r="J81" s="262">
        <f t="shared" si="65"/>
        <v>2.199515851893148E-3</v>
      </c>
      <c r="K81" s="215">
        <f t="shared" si="66"/>
        <v>1.1193383614222563E-2</v>
      </c>
      <c r="L81" s="52">
        <f t="shared" ref="L81:L94" si="75">(I81-H81)/H81</f>
        <v>4.1434105934710459</v>
      </c>
      <c r="N81" s="40">
        <f t="shared" si="61"/>
        <v>16.788891768161015</v>
      </c>
      <c r="O81" s="143">
        <f t="shared" si="62"/>
        <v>17.688465417485009</v>
      </c>
      <c r="P81" s="52">
        <f t="shared" ref="P81:P87" si="76">(O81-N81)/N81</f>
        <v>5.3581478857941879E-2</v>
      </c>
    </row>
    <row r="82" spans="1:16" ht="20.100000000000001" customHeight="1" x14ac:dyDescent="0.25">
      <c r="A82" s="38" t="s">
        <v>200</v>
      </c>
      <c r="B82" s="19">
        <v>2456.1999999999998</v>
      </c>
      <c r="C82" s="140">
        <v>3554.07</v>
      </c>
      <c r="D82" s="247">
        <f t="shared" si="63"/>
        <v>6.9121291431793715E-3</v>
      </c>
      <c r="E82" s="215">
        <f t="shared" si="64"/>
        <v>1.0448700829305931E-2</v>
      </c>
      <c r="F82" s="52">
        <f t="shared" si="74"/>
        <v>0.4469790733653613</v>
      </c>
      <c r="H82" s="19">
        <v>541.07499999999993</v>
      </c>
      <c r="I82" s="140">
        <v>747.1930000000001</v>
      </c>
      <c r="J82" s="262">
        <f t="shared" si="65"/>
        <v>6.1230316135265335E-3</v>
      </c>
      <c r="K82" s="215">
        <f t="shared" si="66"/>
        <v>8.3661360898248383E-3</v>
      </c>
      <c r="L82" s="52">
        <f t="shared" si="75"/>
        <v>0.38094164394954522</v>
      </c>
      <c r="N82" s="40">
        <f t="shared" si="61"/>
        <v>2.2028947154140539</v>
      </c>
      <c r="O82" s="143">
        <f t="shared" si="62"/>
        <v>2.102358704246118</v>
      </c>
      <c r="P82" s="52">
        <f t="shared" si="76"/>
        <v>-4.5638137158561035E-2</v>
      </c>
    </row>
    <row r="83" spans="1:16" ht="20.100000000000001" customHeight="1" x14ac:dyDescent="0.25">
      <c r="A83" s="38" t="s">
        <v>201</v>
      </c>
      <c r="B83" s="19">
        <v>3397.5700000000011</v>
      </c>
      <c r="C83" s="140">
        <v>3370.11</v>
      </c>
      <c r="D83" s="247">
        <f t="shared" si="63"/>
        <v>9.5612908610829515E-3</v>
      </c>
      <c r="E83" s="215">
        <f t="shared" si="64"/>
        <v>9.9078721442887215E-3</v>
      </c>
      <c r="F83" s="52">
        <f t="shared" si="74"/>
        <v>-8.0822470177217658E-3</v>
      </c>
      <c r="H83" s="19">
        <v>714.86899999999991</v>
      </c>
      <c r="I83" s="140">
        <v>734.41399999999987</v>
      </c>
      <c r="J83" s="262">
        <f t="shared" si="65"/>
        <v>8.0897574024490129E-3</v>
      </c>
      <c r="K83" s="215">
        <f t="shared" si="66"/>
        <v>8.2230527725401827E-3</v>
      </c>
      <c r="L83" s="52">
        <f t="shared" si="75"/>
        <v>2.7340673605933341E-2</v>
      </c>
      <c r="N83" s="40">
        <f t="shared" si="61"/>
        <v>2.1040596661731756</v>
      </c>
      <c r="O83" s="143">
        <f t="shared" si="62"/>
        <v>2.1791988985522721</v>
      </c>
      <c r="P83" s="52">
        <f t="shared" si="76"/>
        <v>3.5711550193706393E-2</v>
      </c>
    </row>
    <row r="84" spans="1:16" ht="20.100000000000001" customHeight="1" x14ac:dyDescent="0.25">
      <c r="A84" s="38" t="s">
        <v>209</v>
      </c>
      <c r="B84" s="19">
        <v>1444.7399999999998</v>
      </c>
      <c r="C84" s="140">
        <v>1907.7500000000002</v>
      </c>
      <c r="D84" s="247">
        <f t="shared" si="63"/>
        <v>4.0657232547500061E-3</v>
      </c>
      <c r="E84" s="215">
        <f t="shared" si="64"/>
        <v>5.6086427693062867E-3</v>
      </c>
      <c r="F84" s="52">
        <f t="shared" si="74"/>
        <v>0.32047980951589944</v>
      </c>
      <c r="H84" s="19">
        <v>416.79300000000001</v>
      </c>
      <c r="I84" s="140">
        <v>575.45100000000014</v>
      </c>
      <c r="J84" s="262">
        <f t="shared" si="65"/>
        <v>4.7166043807172105E-3</v>
      </c>
      <c r="K84" s="215">
        <f t="shared" si="66"/>
        <v>6.443183192328881E-3</v>
      </c>
      <c r="L84" s="52">
        <f t="shared" si="75"/>
        <v>0.38066378274107321</v>
      </c>
      <c r="N84" s="40">
        <f t="shared" ref="N84" si="77">(H84/B84)*10</f>
        <v>2.8848997051372569</v>
      </c>
      <c r="O84" s="143">
        <f t="shared" ref="O84" si="78">(I84/C84)*10</f>
        <v>3.0163857947844326</v>
      </c>
      <c r="P84" s="52">
        <f t="shared" ref="P84" si="79">(O84-N84)/N84</f>
        <v>4.5577352104488454E-2</v>
      </c>
    </row>
    <row r="85" spans="1:16" ht="20.100000000000001" customHeight="1" x14ac:dyDescent="0.25">
      <c r="A85" s="38" t="s">
        <v>207</v>
      </c>
      <c r="B85" s="19">
        <v>2303.1500000000005</v>
      </c>
      <c r="C85" s="140">
        <v>2410.5000000000005</v>
      </c>
      <c r="D85" s="247">
        <f t="shared" si="63"/>
        <v>6.4814226187255002E-3</v>
      </c>
      <c r="E85" s="215">
        <f t="shared" si="64"/>
        <v>7.0866902872036711E-3</v>
      </c>
      <c r="F85" s="52">
        <f t="shared" si="74"/>
        <v>4.6610077502550806E-2</v>
      </c>
      <c r="H85" s="19">
        <v>418.96199999999999</v>
      </c>
      <c r="I85" s="140">
        <v>505.846</v>
      </c>
      <c r="J85" s="262">
        <f t="shared" si="65"/>
        <v>4.7411496943423805E-3</v>
      </c>
      <c r="K85" s="215">
        <f t="shared" si="66"/>
        <v>5.6638331414956174E-3</v>
      </c>
      <c r="L85" s="52">
        <f t="shared" si="75"/>
        <v>0.20737918952076803</v>
      </c>
      <c r="N85" s="40">
        <f t="shared" si="61"/>
        <v>1.8190825608405876</v>
      </c>
      <c r="O85" s="143">
        <f t="shared" si="62"/>
        <v>2.0985106824310304</v>
      </c>
      <c r="P85" s="52">
        <f t="shared" si="76"/>
        <v>0.15360936749419482</v>
      </c>
    </row>
    <row r="86" spans="1:16" ht="20.100000000000001" customHeight="1" x14ac:dyDescent="0.25">
      <c r="A86" s="38" t="s">
        <v>187</v>
      </c>
      <c r="B86" s="19">
        <v>2296.7199999999998</v>
      </c>
      <c r="C86" s="140">
        <v>1362.4</v>
      </c>
      <c r="D86" s="247">
        <f t="shared" si="63"/>
        <v>6.4633275978026733E-3</v>
      </c>
      <c r="E86" s="215">
        <f t="shared" si="64"/>
        <v>4.0053544274160054E-3</v>
      </c>
      <c r="F86" s="52">
        <f t="shared" si="74"/>
        <v>-0.40680622801212152</v>
      </c>
      <c r="H86" s="19">
        <v>774.04200000000003</v>
      </c>
      <c r="I86" s="140">
        <v>450.83300000000008</v>
      </c>
      <c r="J86" s="262">
        <f t="shared" si="65"/>
        <v>8.7593838861475867E-3</v>
      </c>
      <c r="K86" s="215">
        <f t="shared" si="66"/>
        <v>5.0478661226537212E-3</v>
      </c>
      <c r="L86" s="52">
        <f t="shared" si="75"/>
        <v>-0.41756002904235162</v>
      </c>
      <c r="N86" s="40">
        <f t="shared" si="61"/>
        <v>3.3702062071127523</v>
      </c>
      <c r="O86" s="143">
        <f t="shared" si="62"/>
        <v>3.3091089254257193</v>
      </c>
      <c r="P86" s="52">
        <f t="shared" si="76"/>
        <v>-1.8128647902341526E-2</v>
      </c>
    </row>
    <row r="87" spans="1:16" ht="20.100000000000001" customHeight="1" x14ac:dyDescent="0.25">
      <c r="A87" s="38" t="s">
        <v>183</v>
      </c>
      <c r="B87" s="19">
        <v>1112.7199999999998</v>
      </c>
      <c r="C87" s="140">
        <v>1868.1599999999999</v>
      </c>
      <c r="D87" s="247">
        <f t="shared" si="63"/>
        <v>3.1313672910180559E-3</v>
      </c>
      <c r="E87" s="215">
        <f t="shared" si="64"/>
        <v>5.4922511209053752E-3</v>
      </c>
      <c r="F87" s="52">
        <f t="shared" si="74"/>
        <v>0.67891293407146469</v>
      </c>
      <c r="H87" s="19">
        <v>222.15600000000003</v>
      </c>
      <c r="I87" s="140">
        <v>419.41299999999995</v>
      </c>
      <c r="J87" s="262">
        <f t="shared" si="65"/>
        <v>2.5140104627539637E-3</v>
      </c>
      <c r="K87" s="215">
        <f t="shared" si="66"/>
        <v>4.6960641170911725E-3</v>
      </c>
      <c r="L87" s="52">
        <f t="shared" si="75"/>
        <v>0.88792110048794493</v>
      </c>
      <c r="N87" s="40">
        <f t="shared" si="61"/>
        <v>1.9965130491048968</v>
      </c>
      <c r="O87" s="143">
        <f t="shared" si="62"/>
        <v>2.245059309695101</v>
      </c>
      <c r="P87" s="52">
        <f t="shared" si="76"/>
        <v>0.12449017586017572</v>
      </c>
    </row>
    <row r="88" spans="1:16" ht="20.100000000000001" customHeight="1" x14ac:dyDescent="0.25">
      <c r="A88" s="38" t="s">
        <v>204</v>
      </c>
      <c r="B88" s="19">
        <v>448.38</v>
      </c>
      <c r="C88" s="140">
        <v>1036.1200000000001</v>
      </c>
      <c r="D88" s="247">
        <f t="shared" si="63"/>
        <v>1.2618111168548028E-3</v>
      </c>
      <c r="E88" s="215">
        <f t="shared" si="64"/>
        <v>3.0461155529464706E-3</v>
      </c>
      <c r="F88" s="52">
        <f t="shared" si="74"/>
        <v>1.3108077969579377</v>
      </c>
      <c r="H88" s="19">
        <v>133.494</v>
      </c>
      <c r="I88" s="140">
        <v>340.21199999999999</v>
      </c>
      <c r="J88" s="262">
        <f t="shared" ref="J88" si="80">H88/$H$96</f>
        <v>1.5106740880952015E-3</v>
      </c>
      <c r="K88" s="215">
        <f t="shared" ref="K88" si="81">I88/$I$96</f>
        <v>3.8092700164368341E-3</v>
      </c>
      <c r="L88" s="52">
        <f t="shared" si="75"/>
        <v>1.548519034563351</v>
      </c>
      <c r="N88" s="40">
        <f t="shared" ref="N88:N92" si="82">(H88/B88)*10</f>
        <v>2.9772514385119764</v>
      </c>
      <c r="O88" s="143">
        <f t="shared" ref="O88:O92" si="83">(I88/C88)*10</f>
        <v>3.2835192834806777</v>
      </c>
      <c r="P88" s="52">
        <f t="shared" ref="P88:P92" si="84">(O88-N88)/N88</f>
        <v>0.10286932470902534</v>
      </c>
    </row>
    <row r="89" spans="1:16" ht="20.100000000000001" customHeight="1" x14ac:dyDescent="0.25">
      <c r="A89" s="38" t="s">
        <v>219</v>
      </c>
      <c r="B89" s="19">
        <v>1490.9000000000003</v>
      </c>
      <c r="C89" s="140">
        <v>1283.6799999999998</v>
      </c>
      <c r="D89" s="247">
        <f t="shared" si="63"/>
        <v>4.1956246802239755E-3</v>
      </c>
      <c r="E89" s="215">
        <f t="shared" si="64"/>
        <v>3.7739234963192723E-3</v>
      </c>
      <c r="F89" s="52">
        <f t="shared" si="74"/>
        <v>-0.13898987188946305</v>
      </c>
      <c r="H89" s="19">
        <v>337.76099999999991</v>
      </c>
      <c r="I89" s="140">
        <v>280.255</v>
      </c>
      <c r="J89" s="262">
        <f t="shared" si="65"/>
        <v>3.8222451246432291E-3</v>
      </c>
      <c r="K89" s="215">
        <f t="shared" si="66"/>
        <v>3.1379462466241785E-3</v>
      </c>
      <c r="L89" s="52">
        <f t="shared" si="75"/>
        <v>-0.17025648313452391</v>
      </c>
      <c r="N89" s="40">
        <f t="shared" si="82"/>
        <v>2.2654839358776568</v>
      </c>
      <c r="O89" s="143">
        <f t="shared" si="83"/>
        <v>2.1832154431010848</v>
      </c>
      <c r="P89" s="52">
        <f t="shared" si="84"/>
        <v>-3.6313871607613443E-2</v>
      </c>
    </row>
    <row r="90" spans="1:16" ht="20.100000000000001" customHeight="1" x14ac:dyDescent="0.25">
      <c r="A90" s="38" t="s">
        <v>208</v>
      </c>
      <c r="B90" s="19">
        <v>1780.48</v>
      </c>
      <c r="C90" s="140">
        <v>1410.2900000000002</v>
      </c>
      <c r="D90" s="247">
        <f t="shared" si="63"/>
        <v>5.0105478775539485E-3</v>
      </c>
      <c r="E90" s="215">
        <f t="shared" si="64"/>
        <v>4.1461474570174094E-3</v>
      </c>
      <c r="F90" s="52">
        <f t="shared" si="74"/>
        <v>-0.20791584291876339</v>
      </c>
      <c r="H90" s="19">
        <v>365.16500000000002</v>
      </c>
      <c r="I90" s="140">
        <v>278.11700000000002</v>
      </c>
      <c r="J90" s="262">
        <f t="shared" si="65"/>
        <v>4.132360281205779E-3</v>
      </c>
      <c r="K90" s="215">
        <f t="shared" si="66"/>
        <v>3.1140075869204001E-3</v>
      </c>
      <c r="L90" s="52">
        <f t="shared" si="75"/>
        <v>-0.23837991045143975</v>
      </c>
      <c r="N90" s="40">
        <f t="shared" si="82"/>
        <v>2.0509357027318478</v>
      </c>
      <c r="O90" s="143">
        <f t="shared" si="83"/>
        <v>1.9720553928624607</v>
      </c>
      <c r="P90" s="52">
        <f t="shared" si="84"/>
        <v>-3.8460644945776931E-2</v>
      </c>
    </row>
    <row r="91" spans="1:16" ht="20.100000000000001" customHeight="1" x14ac:dyDescent="0.25">
      <c r="A91" s="38" t="s">
        <v>220</v>
      </c>
      <c r="B91" s="19">
        <v>1701.4600000000003</v>
      </c>
      <c r="C91" s="140">
        <v>1693.39</v>
      </c>
      <c r="D91" s="247">
        <f t="shared" si="63"/>
        <v>4.7881732969440498E-3</v>
      </c>
      <c r="E91" s="215">
        <f t="shared" si="64"/>
        <v>4.9784403507354587E-3</v>
      </c>
      <c r="F91" s="52">
        <f t="shared" si="74"/>
        <v>-4.7429854360373815E-3</v>
      </c>
      <c r="H91" s="19">
        <v>240.28200000000004</v>
      </c>
      <c r="I91" s="140">
        <v>266.30700000000002</v>
      </c>
      <c r="J91" s="262">
        <f t="shared" si="65"/>
        <v>2.7191318803518605E-3</v>
      </c>
      <c r="K91" s="215">
        <f t="shared" si="66"/>
        <v>2.9817739241039237E-3</v>
      </c>
      <c r="L91" s="52">
        <f t="shared" si="75"/>
        <v>0.10831023547331874</v>
      </c>
      <c r="N91" s="40">
        <f t="shared" si="82"/>
        <v>1.4122106896430124</v>
      </c>
      <c r="O91" s="143">
        <f t="shared" si="83"/>
        <v>1.5726265065932832</v>
      </c>
      <c r="P91" s="52">
        <f t="shared" si="84"/>
        <v>0.1135919860448172</v>
      </c>
    </row>
    <row r="92" spans="1:16" ht="20.100000000000001" customHeight="1" x14ac:dyDescent="0.25">
      <c r="A92" s="38" t="s">
        <v>206</v>
      </c>
      <c r="B92" s="19">
        <v>481.13000000000005</v>
      </c>
      <c r="C92" s="140">
        <v>361.3</v>
      </c>
      <c r="D92" s="247">
        <f t="shared" si="63"/>
        <v>1.3539747148676377E-3</v>
      </c>
      <c r="E92" s="215">
        <f t="shared" si="64"/>
        <v>1.0621950635829438E-3</v>
      </c>
      <c r="F92" s="52">
        <f t="shared" si="74"/>
        <v>-0.24905950574688759</v>
      </c>
      <c r="H92" s="19">
        <v>175.95500000000001</v>
      </c>
      <c r="I92" s="140">
        <v>247.78300000000002</v>
      </c>
      <c r="J92" s="262">
        <f t="shared" si="65"/>
        <v>1.9911805711926469E-3</v>
      </c>
      <c r="K92" s="215">
        <f t="shared" si="66"/>
        <v>2.7743652560249733E-3</v>
      </c>
      <c r="L92" s="52">
        <f t="shared" si="75"/>
        <v>0.408218010286721</v>
      </c>
      <c r="N92" s="40">
        <f t="shared" si="82"/>
        <v>3.6571196973790867</v>
      </c>
      <c r="O92" s="143">
        <f t="shared" si="83"/>
        <v>6.8580957652920018</v>
      </c>
      <c r="P92" s="52">
        <f t="shared" si="84"/>
        <v>0.87527243644962682</v>
      </c>
    </row>
    <row r="93" spans="1:16" ht="20.100000000000001" customHeight="1" x14ac:dyDescent="0.25">
      <c r="A93" s="38" t="s">
        <v>202</v>
      </c>
      <c r="B93" s="19">
        <v>116.35000000000001</v>
      </c>
      <c r="C93" s="140">
        <v>496.68000000000006</v>
      </c>
      <c r="D93" s="247">
        <f t="shared" si="63"/>
        <v>3.2742701156620793E-4</v>
      </c>
      <c r="E93" s="215">
        <f t="shared" si="64"/>
        <v>1.4602021704411198E-3</v>
      </c>
      <c r="F93" s="52">
        <f t="shared" si="74"/>
        <v>3.2688440051568546</v>
      </c>
      <c r="H93" s="19">
        <v>44.906000000000006</v>
      </c>
      <c r="I93" s="140">
        <v>205.28399999999993</v>
      </c>
      <c r="J93" s="262">
        <f t="shared" si="65"/>
        <v>5.0817512847021681E-4</v>
      </c>
      <c r="K93" s="215">
        <f t="shared" si="66"/>
        <v>2.2985144147008888E-3</v>
      </c>
      <c r="L93" s="52">
        <f t="shared" si="75"/>
        <v>3.5714158464347729</v>
      </c>
      <c r="N93" s="40">
        <f t="shared" ref="N93" si="85">(H93/B93)*10</f>
        <v>3.8595616673828963</v>
      </c>
      <c r="O93" s="143">
        <f t="shared" ref="O93" si="86">(I93/C93)*10</f>
        <v>4.1331239429813946</v>
      </c>
      <c r="P93" s="52">
        <f t="shared" ref="P93" si="87">(O93-N93)/N93</f>
        <v>7.0879104720717234E-2</v>
      </c>
    </row>
    <row r="94" spans="1:16" ht="20.100000000000001" customHeight="1" x14ac:dyDescent="0.25">
      <c r="A94" s="38" t="s">
        <v>205</v>
      </c>
      <c r="B94" s="19">
        <v>281.26</v>
      </c>
      <c r="C94" s="140">
        <v>602.92999999999995</v>
      </c>
      <c r="D94" s="247">
        <f t="shared" si="63"/>
        <v>7.9150942220121737E-4</v>
      </c>
      <c r="E94" s="215">
        <f t="shared" si="64"/>
        <v>1.7725692490618995E-3</v>
      </c>
      <c r="F94" s="52">
        <f t="shared" si="74"/>
        <v>1.143674891559411</v>
      </c>
      <c r="H94" s="19">
        <v>88.528999999999996</v>
      </c>
      <c r="I94" s="140">
        <v>198.54399999999998</v>
      </c>
      <c r="J94" s="262">
        <f t="shared" si="65"/>
        <v>1.001831290881838E-3</v>
      </c>
      <c r="K94" s="215">
        <f t="shared" si="66"/>
        <v>2.2230482938386501E-3</v>
      </c>
      <c r="L94" s="52">
        <f t="shared" si="75"/>
        <v>1.242700132160083</v>
      </c>
      <c r="N94" s="40">
        <f t="shared" ref="N94" si="88">(H94/B94)*10</f>
        <v>3.1475858636137382</v>
      </c>
      <c r="O94" s="143">
        <f t="shared" ref="O94" si="89">(I94/C94)*10</f>
        <v>3.2929859187633719</v>
      </c>
      <c r="P94" s="52">
        <f t="shared" ref="P94" si="90">(O94-N94)/N94</f>
        <v>4.6194150517215808E-2</v>
      </c>
    </row>
    <row r="95" spans="1:16" ht="20.100000000000001" customHeight="1" thickBot="1" x14ac:dyDescent="0.3">
      <c r="A95" s="8" t="s">
        <v>17</v>
      </c>
      <c r="B95" s="19">
        <f>B96-SUM(B68:B94)</f>
        <v>7834.3399999999674</v>
      </c>
      <c r="C95" s="140">
        <f>C96-SUM(C68:C94)</f>
        <v>8049.1000000000931</v>
      </c>
      <c r="D95" s="247">
        <f t="shared" si="63"/>
        <v>2.2047052288728792E-2</v>
      </c>
      <c r="E95" s="215">
        <f t="shared" si="64"/>
        <v>2.3663753906132221E-2</v>
      </c>
      <c r="F95" s="52">
        <f>(C95-B95)/B95</f>
        <v>2.7412647395967833E-2</v>
      </c>
      <c r="H95" s="19">
        <f>H96-SUM(H68:H94)</f>
        <v>2048.5209999999643</v>
      </c>
      <c r="I95" s="140">
        <f>I96-SUM(I68:I94)</f>
        <v>2174.3770000000077</v>
      </c>
      <c r="J95" s="263">
        <f t="shared" si="65"/>
        <v>2.3181922735245154E-2</v>
      </c>
      <c r="K95" s="215">
        <f t="shared" si="66"/>
        <v>2.4345964018111954E-2</v>
      </c>
      <c r="L95" s="52">
        <f t="shared" ref="L95" si="91">(I95-H95)/H95</f>
        <v>6.1437495637118499E-2</v>
      </c>
      <c r="N95" s="40">
        <f t="shared" si="61"/>
        <v>2.6147971622369885</v>
      </c>
      <c r="O95" s="143">
        <f t="shared" si="62"/>
        <v>2.7013914599147517</v>
      </c>
      <c r="P95" s="52">
        <f t="shared" ref="P95" si="92">(O95-N95)/N95</f>
        <v>3.311702296773214E-2</v>
      </c>
    </row>
    <row r="96" spans="1:16" ht="26.25" customHeight="1" thickBot="1" x14ac:dyDescent="0.3">
      <c r="A96" s="12" t="s">
        <v>18</v>
      </c>
      <c r="B96" s="17">
        <v>355346.37</v>
      </c>
      <c r="C96" s="145">
        <v>340144.67999999993</v>
      </c>
      <c r="D96" s="243">
        <f>SUM(D68:D95)</f>
        <v>0.99999999999999967</v>
      </c>
      <c r="E96" s="244">
        <f>SUM(E68:E95)</f>
        <v>1</v>
      </c>
      <c r="F96" s="57">
        <f>(C96-B96)/B96</f>
        <v>-4.2779922023686523E-2</v>
      </c>
      <c r="G96" s="1"/>
      <c r="H96" s="17">
        <v>88367.173999999999</v>
      </c>
      <c r="I96" s="145">
        <v>89311.6</v>
      </c>
      <c r="J96" s="255">
        <f t="shared" ref="J96" si="93">H96/$H$96</f>
        <v>1</v>
      </c>
      <c r="K96" s="244">
        <f t="shared" si="66"/>
        <v>1</v>
      </c>
      <c r="L96" s="57">
        <f>(I96-H96)/H96</f>
        <v>1.0687520685000142E-2</v>
      </c>
      <c r="M96" s="1"/>
      <c r="N96" s="37">
        <f t="shared" si="61"/>
        <v>2.4867898326919731</v>
      </c>
      <c r="O96" s="150">
        <f t="shared" si="62"/>
        <v>2.6256944544891905</v>
      </c>
      <c r="P96" s="57">
        <f>(O96-N96)/N96</f>
        <v>5.5857000849505595E-2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93</v>
      </c>
      <c r="B1" s="4"/>
    </row>
    <row r="3" spans="1:19" ht="15.75" thickBot="1" x14ac:dyDescent="0.3"/>
    <row r="4" spans="1:19" x14ac:dyDescent="0.25">
      <c r="A4" s="331" t="s">
        <v>16</v>
      </c>
      <c r="B4" s="345"/>
      <c r="C4" s="345"/>
      <c r="D4" s="345"/>
      <c r="E4" s="348" t="s">
        <v>1</v>
      </c>
      <c r="F4" s="349"/>
      <c r="G4" s="344" t="s">
        <v>104</v>
      </c>
      <c r="H4" s="344"/>
      <c r="I4" s="130" t="s">
        <v>0</v>
      </c>
      <c r="K4" s="350" t="s">
        <v>19</v>
      </c>
      <c r="L4" s="344"/>
      <c r="M4" s="342" t="s">
        <v>104</v>
      </c>
      <c r="N4" s="343"/>
      <c r="O4" s="130" t="s">
        <v>0</v>
      </c>
      <c r="Q4" s="356" t="s">
        <v>22</v>
      </c>
      <c r="R4" s="344"/>
      <c r="S4" s="130" t="s">
        <v>0</v>
      </c>
    </row>
    <row r="5" spans="1:19" x14ac:dyDescent="0.25">
      <c r="A5" s="346"/>
      <c r="B5" s="347"/>
      <c r="C5" s="347"/>
      <c r="D5" s="347"/>
      <c r="E5" s="351" t="s">
        <v>157</v>
      </c>
      <c r="F5" s="352"/>
      <c r="G5" s="353" t="str">
        <f>E5</f>
        <v>jan-set</v>
      </c>
      <c r="H5" s="353"/>
      <c r="I5" s="131" t="s">
        <v>138</v>
      </c>
      <c r="K5" s="354" t="str">
        <f>E5</f>
        <v>jan-set</v>
      </c>
      <c r="L5" s="353"/>
      <c r="M5" s="355" t="str">
        <f>E5</f>
        <v>jan-set</v>
      </c>
      <c r="N5" s="341"/>
      <c r="O5" s="131" t="str">
        <f>I5</f>
        <v>2022/2021</v>
      </c>
      <c r="Q5" s="354" t="str">
        <f>E5</f>
        <v>jan-set</v>
      </c>
      <c r="R5" s="352"/>
      <c r="S5" s="131" t="str">
        <f>O5</f>
        <v>2022/2021</v>
      </c>
    </row>
    <row r="6" spans="1:19" ht="15.75" thickBot="1" x14ac:dyDescent="0.3">
      <c r="A6" s="332"/>
      <c r="B6" s="357"/>
      <c r="C6" s="357"/>
      <c r="D6" s="357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320215.65000000008</v>
      </c>
      <c r="F7" s="145">
        <v>320237.50999999978</v>
      </c>
      <c r="G7" s="243">
        <f>E7/E15</f>
        <v>0.38584040928894897</v>
      </c>
      <c r="H7" s="244">
        <f>F7/F15</f>
        <v>0.36939083800476652</v>
      </c>
      <c r="I7" s="164">
        <f t="shared" ref="I7:I18" si="0">(F7-E7)/E7</f>
        <v>6.8266494781547954E-5</v>
      </c>
      <c r="J7" s="1"/>
      <c r="K7" s="17">
        <v>49363.880999999979</v>
      </c>
      <c r="L7" s="145">
        <v>43587.253000000004</v>
      </c>
      <c r="M7" s="243">
        <f>K7/K15</f>
        <v>0.44062410711679606</v>
      </c>
      <c r="N7" s="244">
        <f>L7/L15</f>
        <v>0.37937720875598241</v>
      </c>
      <c r="O7" s="164">
        <f t="shared" ref="O7:O18" si="1">(L7-K7)/K7</f>
        <v>-0.1170213500838797</v>
      </c>
      <c r="P7" s="1"/>
      <c r="Q7" s="187">
        <f t="shared" ref="Q7:Q18" si="2">(K7/E7)*10</f>
        <v>1.5415823992362636</v>
      </c>
      <c r="R7" s="188">
        <f t="shared" ref="R7:R18" si="3">(L7/F7)*10</f>
        <v>1.3610914286711771</v>
      </c>
      <c r="S7" s="55">
        <f>(R7-Q7)/Q7</f>
        <v>-0.11708162382659926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171094.96000000011</v>
      </c>
      <c r="F8" s="181">
        <v>152084.78999999975</v>
      </c>
      <c r="G8" s="245">
        <f>E8/E7</f>
        <v>0.53431167402342783</v>
      </c>
      <c r="H8" s="246">
        <f>F8/F7</f>
        <v>0.47491247980288087</v>
      </c>
      <c r="I8" s="206">
        <f t="shared" si="0"/>
        <v>-0.11110888362813463</v>
      </c>
      <c r="K8" s="180">
        <v>36539.816999999981</v>
      </c>
      <c r="L8" s="181">
        <v>29830.335000000006</v>
      </c>
      <c r="M8" s="250">
        <f>K8/K7</f>
        <v>0.74021361894134696</v>
      </c>
      <c r="N8" s="246">
        <f>L8/L7</f>
        <v>0.68438208299109837</v>
      </c>
      <c r="O8" s="207">
        <f t="shared" si="1"/>
        <v>-0.18362111665748018</v>
      </c>
      <c r="Q8" s="189">
        <f t="shared" si="2"/>
        <v>2.1356454333897363</v>
      </c>
      <c r="R8" s="190">
        <f t="shared" si="3"/>
        <v>1.9614278982138882</v>
      </c>
      <c r="S8" s="182">
        <f t="shared" ref="S8:S18" si="4">(R8-Q8)/Q8</f>
        <v>-8.157605773507394E-2</v>
      </c>
    </row>
    <row r="9" spans="1:19" ht="24" customHeight="1" x14ac:dyDescent="0.25">
      <c r="A9" s="8"/>
      <c r="B9" t="s">
        <v>37</v>
      </c>
      <c r="E9" s="19">
        <v>85463.099999999962</v>
      </c>
      <c r="F9" s="140">
        <v>83746.370000000024</v>
      </c>
      <c r="G9" s="247">
        <f>E9/E7</f>
        <v>0.266892327092695</v>
      </c>
      <c r="H9" s="215">
        <f>F9/F7</f>
        <v>0.26151330617078583</v>
      </c>
      <c r="I9" s="182">
        <f t="shared" si="0"/>
        <v>-2.0087382741790765E-2</v>
      </c>
      <c r="K9" s="19">
        <v>9362.2780000000002</v>
      </c>
      <c r="L9" s="140">
        <v>9098.6209999999974</v>
      </c>
      <c r="M9" s="247">
        <f>K9/K7</f>
        <v>0.18965846708851769</v>
      </c>
      <c r="N9" s="215">
        <f>L9/L7</f>
        <v>0.20874499707517691</v>
      </c>
      <c r="O9" s="182">
        <f t="shared" si="1"/>
        <v>-2.816162903942853E-2</v>
      </c>
      <c r="Q9" s="189">
        <f t="shared" si="2"/>
        <v>1.0954760592583237</v>
      </c>
      <c r="R9" s="190">
        <f t="shared" si="3"/>
        <v>1.0864495977556992</v>
      </c>
      <c r="S9" s="182">
        <f t="shared" si="4"/>
        <v>-8.2397615414213383E-3</v>
      </c>
    </row>
    <row r="10" spans="1:19" ht="24" customHeight="1" thickBot="1" x14ac:dyDescent="0.3">
      <c r="A10" s="8"/>
      <c r="B10" t="s">
        <v>36</v>
      </c>
      <c r="E10" s="19">
        <v>63657.590000000004</v>
      </c>
      <c r="F10" s="140">
        <v>84406.349999999977</v>
      </c>
      <c r="G10" s="247">
        <f>E10/E7</f>
        <v>0.19879599888387711</v>
      </c>
      <c r="H10" s="215">
        <f>F10/F7</f>
        <v>0.26357421402633324</v>
      </c>
      <c r="I10" s="186">
        <f t="shared" si="0"/>
        <v>0.32594322216722266</v>
      </c>
      <c r="K10" s="19">
        <v>3461.7860000000001</v>
      </c>
      <c r="L10" s="140">
        <v>4658.2969999999996</v>
      </c>
      <c r="M10" s="247">
        <f>K10/K7</f>
        <v>7.0127913970135403E-2</v>
      </c>
      <c r="N10" s="215">
        <f>L10/L7</f>
        <v>0.10687291993372464</v>
      </c>
      <c r="O10" s="209">
        <f t="shared" si="1"/>
        <v>0.34563401666076399</v>
      </c>
      <c r="Q10" s="189">
        <f t="shared" si="2"/>
        <v>0.54381354996317011</v>
      </c>
      <c r="R10" s="190">
        <f t="shared" si="3"/>
        <v>0.55188940168601075</v>
      </c>
      <c r="S10" s="182">
        <f t="shared" si="4"/>
        <v>1.4850405480679145E-2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509701.70000000036</v>
      </c>
      <c r="F11" s="145">
        <v>546696.58000000054</v>
      </c>
      <c r="G11" s="243">
        <f>E11/E15</f>
        <v>0.61415959071105108</v>
      </c>
      <c r="H11" s="244">
        <f>F11/F15</f>
        <v>0.63060916199523354</v>
      </c>
      <c r="I11" s="164">
        <f t="shared" si="0"/>
        <v>7.2581433414878063E-2</v>
      </c>
      <c r="J11" s="1"/>
      <c r="K11" s="17">
        <v>62667.849000000038</v>
      </c>
      <c r="L11" s="145">
        <v>71304.343000000037</v>
      </c>
      <c r="M11" s="243">
        <f>K11/K15</f>
        <v>0.559375892883204</v>
      </c>
      <c r="N11" s="244">
        <f>L11/L15</f>
        <v>0.62062279124401765</v>
      </c>
      <c r="O11" s="164">
        <f t="shared" si="1"/>
        <v>0.13781379348124737</v>
      </c>
      <c r="Q11" s="191">
        <f t="shared" si="2"/>
        <v>1.229500490188673</v>
      </c>
      <c r="R11" s="192">
        <f t="shared" si="3"/>
        <v>1.3042763684382288</v>
      </c>
      <c r="S11" s="57">
        <f t="shared" si="4"/>
        <v>6.0818095516237694E-2</v>
      </c>
    </row>
    <row r="12" spans="1:19" s="3" customFormat="1" ht="24" customHeight="1" x14ac:dyDescent="0.25">
      <c r="A12" s="46"/>
      <c r="B12" s="3" t="s">
        <v>33</v>
      </c>
      <c r="E12" s="31">
        <v>300939.22000000038</v>
      </c>
      <c r="F12" s="141">
        <v>285207.46000000054</v>
      </c>
      <c r="G12" s="247">
        <f>E12/E11</f>
        <v>0.59042224108728725</v>
      </c>
      <c r="H12" s="215">
        <f>F12/F11</f>
        <v>0.52169241666007904</v>
      </c>
      <c r="I12" s="206">
        <f t="shared" si="0"/>
        <v>-5.2275539226823993E-2</v>
      </c>
      <c r="K12" s="31">
        <v>45504.284000000036</v>
      </c>
      <c r="L12" s="141">
        <v>46368.762000000046</v>
      </c>
      <c r="M12" s="247">
        <f>K12/K11</f>
        <v>0.72611849179632781</v>
      </c>
      <c r="N12" s="215">
        <f>L12/L11</f>
        <v>0.6502936574284125</v>
      </c>
      <c r="O12" s="206">
        <f t="shared" si="1"/>
        <v>1.899772777437855E-2</v>
      </c>
      <c r="Q12" s="189">
        <f t="shared" si="2"/>
        <v>1.5120755613043715</v>
      </c>
      <c r="R12" s="190">
        <f t="shared" si="3"/>
        <v>1.6257906437650669</v>
      </c>
      <c r="S12" s="182">
        <f t="shared" si="4"/>
        <v>7.5204629564015052E-2</v>
      </c>
    </row>
    <row r="13" spans="1:19" ht="24" customHeight="1" x14ac:dyDescent="0.25">
      <c r="A13" s="8"/>
      <c r="B13" s="3" t="s">
        <v>37</v>
      </c>
      <c r="D13" s="3"/>
      <c r="E13" s="19">
        <v>73146.520000000019</v>
      </c>
      <c r="F13" s="140">
        <v>68777.009999999995</v>
      </c>
      <c r="G13" s="247">
        <f>E13/E11</f>
        <v>0.14350848741528616</v>
      </c>
      <c r="H13" s="215">
        <f>F13/F11</f>
        <v>0.12580471968564341</v>
      </c>
      <c r="I13" s="182">
        <f t="shared" si="0"/>
        <v>-5.9736403044191616E-2</v>
      </c>
      <c r="K13" s="19">
        <v>5926.1590000000015</v>
      </c>
      <c r="L13" s="140">
        <v>5621.9010000000017</v>
      </c>
      <c r="M13" s="247">
        <f>K13/K11</f>
        <v>9.4564582869279559E-2</v>
      </c>
      <c r="N13" s="215">
        <f>L13/L11</f>
        <v>7.8843738872960353E-2</v>
      </c>
      <c r="O13" s="182">
        <f t="shared" si="1"/>
        <v>-5.1341518173913275E-2</v>
      </c>
      <c r="Q13" s="189">
        <f t="shared" si="2"/>
        <v>0.81017647866227949</v>
      </c>
      <c r="R13" s="190">
        <f t="shared" si="3"/>
        <v>0.81740991648226669</v>
      </c>
      <c r="S13" s="182">
        <f t="shared" si="4"/>
        <v>8.9282249120965201E-3</v>
      </c>
    </row>
    <row r="14" spans="1:19" ht="24" customHeight="1" thickBot="1" x14ac:dyDescent="0.3">
      <c r="A14" s="8"/>
      <c r="B14" t="s">
        <v>36</v>
      </c>
      <c r="E14" s="19">
        <v>135615.95999999996</v>
      </c>
      <c r="F14" s="140">
        <v>192712.11000000002</v>
      </c>
      <c r="G14" s="247">
        <f>E14/E11</f>
        <v>0.26606927149742654</v>
      </c>
      <c r="H14" s="215">
        <f>F14/F11</f>
        <v>0.35250286365427752</v>
      </c>
      <c r="I14" s="186">
        <f t="shared" si="0"/>
        <v>0.42101350018095268</v>
      </c>
      <c r="K14" s="19">
        <v>11237.406000000003</v>
      </c>
      <c r="L14" s="140">
        <v>19313.679999999993</v>
      </c>
      <c r="M14" s="247">
        <f>K14/K11</f>
        <v>0.1793169253343927</v>
      </c>
      <c r="N14" s="215">
        <f>L14/L11</f>
        <v>0.27086260369862719</v>
      </c>
      <c r="O14" s="209">
        <f t="shared" si="1"/>
        <v>0.71869557796523398</v>
      </c>
      <c r="Q14" s="189">
        <f t="shared" si="2"/>
        <v>0.8286197288283772</v>
      </c>
      <c r="R14" s="190">
        <f t="shared" si="3"/>
        <v>1.0022037535679513</v>
      </c>
      <c r="S14" s="182">
        <f t="shared" si="4"/>
        <v>0.20948574925317359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829917.35000000044</v>
      </c>
      <c r="F15" s="145">
        <v>866934.09000000032</v>
      </c>
      <c r="G15" s="243">
        <f>G7+G11</f>
        <v>1</v>
      </c>
      <c r="H15" s="244">
        <f>H7+H11</f>
        <v>1</v>
      </c>
      <c r="I15" s="164">
        <f t="shared" si="0"/>
        <v>4.4602923411590147E-2</v>
      </c>
      <c r="J15" s="1"/>
      <c r="K15" s="17">
        <v>112031.73000000001</v>
      </c>
      <c r="L15" s="145">
        <v>114891.59600000003</v>
      </c>
      <c r="M15" s="243">
        <f>M7+M11</f>
        <v>1</v>
      </c>
      <c r="N15" s="244">
        <f>N7+N11</f>
        <v>1</v>
      </c>
      <c r="O15" s="164">
        <f t="shared" si="1"/>
        <v>2.5527285885882718E-2</v>
      </c>
      <c r="Q15" s="191">
        <f t="shared" si="2"/>
        <v>1.3499143017072717</v>
      </c>
      <c r="R15" s="192">
        <f t="shared" si="3"/>
        <v>1.325263331148969</v>
      </c>
      <c r="S15" s="57">
        <f t="shared" si="4"/>
        <v>-1.8261137412297918E-2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472034.18000000052</v>
      </c>
      <c r="F16" s="181">
        <f t="shared" ref="F16:F17" si="5">F8+F12</f>
        <v>437292.25000000029</v>
      </c>
      <c r="G16" s="245">
        <f>E16/E15</f>
        <v>0.56877251692593278</v>
      </c>
      <c r="H16" s="246">
        <f>F16/F15</f>
        <v>0.50441233658258855</v>
      </c>
      <c r="I16" s="207">
        <f t="shared" si="0"/>
        <v>-7.3600454102709656E-2</v>
      </c>
      <c r="J16" s="3"/>
      <c r="K16" s="180">
        <f t="shared" ref="K16:L18" si="6">K8+K12</f>
        <v>82044.101000000024</v>
      </c>
      <c r="L16" s="181">
        <f t="shared" si="6"/>
        <v>76199.097000000053</v>
      </c>
      <c r="M16" s="250">
        <f>K16/K15</f>
        <v>0.73232914460929965</v>
      </c>
      <c r="N16" s="246">
        <f>L16/L15</f>
        <v>0.66322602916927043</v>
      </c>
      <c r="O16" s="207">
        <f t="shared" si="1"/>
        <v>-7.1242221302418446E-2</v>
      </c>
      <c r="P16" s="3"/>
      <c r="Q16" s="189">
        <f t="shared" si="2"/>
        <v>1.7380966141053587</v>
      </c>
      <c r="R16" s="190">
        <f t="shared" si="3"/>
        <v>1.7425210943024947</v>
      </c>
      <c r="S16" s="182">
        <f t="shared" si="4"/>
        <v>2.5455893310127801E-3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158609.62</v>
      </c>
      <c r="F17" s="140">
        <f t="shared" si="5"/>
        <v>152523.38</v>
      </c>
      <c r="G17" s="248">
        <f>E17/E15</f>
        <v>0.19111495861605968</v>
      </c>
      <c r="H17" s="215">
        <f>F17/F15</f>
        <v>0.17593422817183246</v>
      </c>
      <c r="I17" s="182">
        <f t="shared" si="0"/>
        <v>-3.8372451809669493E-2</v>
      </c>
      <c r="K17" s="19">
        <f t="shared" si="6"/>
        <v>15288.437000000002</v>
      </c>
      <c r="L17" s="140">
        <f t="shared" si="6"/>
        <v>14720.521999999999</v>
      </c>
      <c r="M17" s="247">
        <f>K17/K15</f>
        <v>0.13646524069564936</v>
      </c>
      <c r="N17" s="215">
        <f>L17/L15</f>
        <v>0.12812531562360743</v>
      </c>
      <c r="O17" s="182">
        <f t="shared" si="1"/>
        <v>-3.7146701131057586E-2</v>
      </c>
      <c r="Q17" s="189">
        <f t="shared" si="2"/>
        <v>0.96390351354476489</v>
      </c>
      <c r="R17" s="190">
        <f t="shared" si="3"/>
        <v>0.96513216531131152</v>
      </c>
      <c r="S17" s="182">
        <f t="shared" si="4"/>
        <v>1.2746626081154636E-3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199273.54999999996</v>
      </c>
      <c r="F18" s="142">
        <f>F10+F14</f>
        <v>277118.45999999996</v>
      </c>
      <c r="G18" s="249">
        <f>E18/E15</f>
        <v>0.2401125244580076</v>
      </c>
      <c r="H18" s="221">
        <f>F18/F15</f>
        <v>0.31965343524557888</v>
      </c>
      <c r="I18" s="208">
        <f t="shared" si="0"/>
        <v>0.39064346472474654</v>
      </c>
      <c r="K18" s="21">
        <f t="shared" si="6"/>
        <v>14699.192000000003</v>
      </c>
      <c r="L18" s="142">
        <f t="shared" si="6"/>
        <v>23971.976999999992</v>
      </c>
      <c r="M18" s="249">
        <f>K18/K15</f>
        <v>0.13120561469505113</v>
      </c>
      <c r="N18" s="221">
        <f>L18/L15</f>
        <v>0.20864865520712225</v>
      </c>
      <c r="O18" s="186">
        <f t="shared" si="1"/>
        <v>0.63083637522388902</v>
      </c>
      <c r="Q18" s="193">
        <f t="shared" si="2"/>
        <v>0.73763888885404039</v>
      </c>
      <c r="R18" s="194">
        <f t="shared" si="3"/>
        <v>0.86504439292856905</v>
      </c>
      <c r="S18" s="186">
        <f t="shared" si="4"/>
        <v>0.17272069843342941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41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4"/>
      <c r="D4" s="348" t="s">
        <v>104</v>
      </c>
      <c r="E4" s="344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4"/>
      <c r="P4" s="130" t="s">
        <v>0</v>
      </c>
    </row>
    <row r="5" spans="1:16" x14ac:dyDescent="0.25">
      <c r="A5" s="361"/>
      <c r="B5" s="351" t="s">
        <v>157</v>
      </c>
      <c r="C5" s="353"/>
      <c r="D5" s="351" t="str">
        <f>B5</f>
        <v>jan-set</v>
      </c>
      <c r="E5" s="353"/>
      <c r="F5" s="131" t="s">
        <v>138</v>
      </c>
      <c r="H5" s="354" t="str">
        <f>B5</f>
        <v>jan-set</v>
      </c>
      <c r="I5" s="353"/>
      <c r="J5" s="351" t="str">
        <f>B5</f>
        <v>jan-set</v>
      </c>
      <c r="K5" s="352"/>
      <c r="L5" s="131" t="str">
        <f>F5</f>
        <v>2022/2021</v>
      </c>
      <c r="N5" s="354" t="str">
        <f>B5</f>
        <v>jan-set</v>
      </c>
      <c r="O5" s="352"/>
      <c r="P5" s="131" t="str">
        <f>F5</f>
        <v>2022/2021</v>
      </c>
    </row>
    <row r="6" spans="1:16" ht="19.5" customHeight="1" thickBot="1" x14ac:dyDescent="0.3">
      <c r="A6" s="362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171</v>
      </c>
      <c r="B7" s="39">
        <v>126732.86</v>
      </c>
      <c r="C7" s="147">
        <v>206736.34</v>
      </c>
      <c r="D7" s="247">
        <f>B7/$B$33</f>
        <v>0.15270539891713319</v>
      </c>
      <c r="E7" s="246">
        <f>C7/$C$33</f>
        <v>0.23846834769180655</v>
      </c>
      <c r="F7" s="52">
        <f>(C7-B7)/B7</f>
        <v>0.63127652922848898</v>
      </c>
      <c r="H7" s="39">
        <v>10806.056000000002</v>
      </c>
      <c r="I7" s="147">
        <v>21753.098999999998</v>
      </c>
      <c r="J7" s="247">
        <f>H7/$H$33</f>
        <v>9.6455316721432344E-2</v>
      </c>
      <c r="K7" s="246">
        <f>I7/$I$33</f>
        <v>0.18933585882121445</v>
      </c>
      <c r="L7" s="52">
        <f>(I7-H7)/H7</f>
        <v>1.0130470358473058</v>
      </c>
      <c r="N7" s="27">
        <f t="shared" ref="N7:N33" si="0">(H7/B7)*10</f>
        <v>0.85266409990274039</v>
      </c>
      <c r="O7" s="151">
        <f t="shared" ref="O7:O33" si="1">(I7/C7)*10</f>
        <v>1.0522145743704274</v>
      </c>
      <c r="P7" s="61">
        <f>(O7-N7)/N7</f>
        <v>0.23403175352456948</v>
      </c>
    </row>
    <row r="8" spans="1:16" ht="20.100000000000001" customHeight="1" x14ac:dyDescent="0.25">
      <c r="A8" s="8" t="s">
        <v>164</v>
      </c>
      <c r="B8" s="19">
        <v>90959.959999999992</v>
      </c>
      <c r="C8" s="140">
        <v>81534.87000000001</v>
      </c>
      <c r="D8" s="247">
        <f t="shared" ref="D8:D32" si="2">B8/$B$33</f>
        <v>0.10960122715834296</v>
      </c>
      <c r="E8" s="215">
        <f t="shared" ref="E8:E32" si="3">C8/$C$33</f>
        <v>9.4049675679497138E-2</v>
      </c>
      <c r="F8" s="52">
        <f t="shared" ref="F8:F33" si="4">(C8-B8)/B8</f>
        <v>-0.1036180095066003</v>
      </c>
      <c r="H8" s="19">
        <v>10647.038999999999</v>
      </c>
      <c r="I8" s="140">
        <v>10989.904</v>
      </c>
      <c r="J8" s="247">
        <f t="shared" ref="J8:J32" si="5">H8/$H$33</f>
        <v>9.5035924197546445E-2</v>
      </c>
      <c r="K8" s="215">
        <f t="shared" ref="K8:K32" si="6">I8/$I$33</f>
        <v>9.5654550747123437E-2</v>
      </c>
      <c r="L8" s="52">
        <f t="shared" ref="L8:L33" si="7">(I8-H8)/H8</f>
        <v>3.2202850013041337E-2</v>
      </c>
      <c r="N8" s="27">
        <f t="shared" si="0"/>
        <v>1.1705193142125392</v>
      </c>
      <c r="O8" s="152">
        <f t="shared" si="1"/>
        <v>1.3478777852960333</v>
      </c>
      <c r="P8" s="52">
        <f t="shared" ref="P8:P71" si="8">(O8-N8)/N8</f>
        <v>0.15152118288864896</v>
      </c>
    </row>
    <row r="9" spans="1:16" ht="20.100000000000001" customHeight="1" x14ac:dyDescent="0.25">
      <c r="A9" s="8" t="s">
        <v>166</v>
      </c>
      <c r="B9" s="19">
        <v>50478.17</v>
      </c>
      <c r="C9" s="140">
        <v>43709.120000000003</v>
      </c>
      <c r="D9" s="247">
        <f t="shared" si="2"/>
        <v>6.0823128953744629E-2</v>
      </c>
      <c r="E9" s="215">
        <f t="shared" si="3"/>
        <v>5.0418042737251208E-2</v>
      </c>
      <c r="F9" s="52">
        <f t="shared" si="4"/>
        <v>-0.13409856181394841</v>
      </c>
      <c r="H9" s="19">
        <v>7744.9520000000011</v>
      </c>
      <c r="I9" s="140">
        <v>7146.186999999999</v>
      </c>
      <c r="J9" s="247">
        <f t="shared" si="5"/>
        <v>6.9131771864988562E-2</v>
      </c>
      <c r="K9" s="215">
        <f t="shared" si="6"/>
        <v>6.2199388369537499E-2</v>
      </c>
      <c r="L9" s="52">
        <f t="shared" si="7"/>
        <v>-7.7310356474772482E-2</v>
      </c>
      <c r="N9" s="27">
        <f t="shared" si="0"/>
        <v>1.5343171117336469</v>
      </c>
      <c r="O9" s="152">
        <f t="shared" si="1"/>
        <v>1.6349418611035862</v>
      </c>
      <c r="P9" s="52">
        <f t="shared" si="8"/>
        <v>6.5582759001000718E-2</v>
      </c>
    </row>
    <row r="10" spans="1:16" ht="20.100000000000001" customHeight="1" x14ac:dyDescent="0.25">
      <c r="A10" s="8" t="s">
        <v>163</v>
      </c>
      <c r="B10" s="19">
        <v>35632.69999999999</v>
      </c>
      <c r="C10" s="140">
        <v>25225.460000000014</v>
      </c>
      <c r="D10" s="247">
        <f t="shared" si="2"/>
        <v>4.2935239274127721E-2</v>
      </c>
      <c r="E10" s="215">
        <f t="shared" si="3"/>
        <v>2.9097321573777316E-2</v>
      </c>
      <c r="F10" s="52">
        <f t="shared" si="4"/>
        <v>-0.29206992453560854</v>
      </c>
      <c r="H10" s="19">
        <v>7616.0640000000003</v>
      </c>
      <c r="I10" s="140">
        <v>7026.6539999999968</v>
      </c>
      <c r="J10" s="247">
        <f t="shared" si="5"/>
        <v>6.798131208006869E-2</v>
      </c>
      <c r="K10" s="215">
        <f t="shared" si="6"/>
        <v>6.1158990253734481E-2</v>
      </c>
      <c r="L10" s="52">
        <f t="shared" si="7"/>
        <v>-7.7390368568331813E-2</v>
      </c>
      <c r="N10" s="27">
        <f t="shared" si="0"/>
        <v>2.137380552133294</v>
      </c>
      <c r="O10" s="152">
        <f t="shared" si="1"/>
        <v>2.7855404817196567</v>
      </c>
      <c r="P10" s="52">
        <f t="shared" si="8"/>
        <v>0.30324966180657065</v>
      </c>
    </row>
    <row r="11" spans="1:16" ht="20.100000000000001" customHeight="1" x14ac:dyDescent="0.25">
      <c r="A11" s="8" t="s">
        <v>165</v>
      </c>
      <c r="B11" s="19">
        <v>35685.640000000007</v>
      </c>
      <c r="C11" s="140">
        <v>32875.599999999991</v>
      </c>
      <c r="D11" s="247">
        <f t="shared" si="2"/>
        <v>4.299902875870714E-2</v>
      </c>
      <c r="E11" s="215">
        <f t="shared" si="3"/>
        <v>3.7921683296592915E-2</v>
      </c>
      <c r="F11" s="52">
        <f t="shared" si="4"/>
        <v>-7.8744279211470355E-2</v>
      </c>
      <c r="H11" s="19">
        <v>5915.1380000000017</v>
      </c>
      <c r="I11" s="140">
        <v>5874.5959999999986</v>
      </c>
      <c r="J11" s="247">
        <f t="shared" si="5"/>
        <v>5.2798774061598414E-2</v>
      </c>
      <c r="K11" s="215">
        <f t="shared" si="6"/>
        <v>5.1131642387490212E-2</v>
      </c>
      <c r="L11" s="52">
        <f t="shared" si="7"/>
        <v>-6.8539398404573295E-3</v>
      </c>
      <c r="N11" s="27">
        <f t="shared" si="0"/>
        <v>1.6575681422555406</v>
      </c>
      <c r="O11" s="152">
        <f t="shared" si="1"/>
        <v>1.7869167406830599</v>
      </c>
      <c r="P11" s="52">
        <f t="shared" si="8"/>
        <v>7.8035161952079907E-2</v>
      </c>
    </row>
    <row r="12" spans="1:16" ht="20.100000000000001" customHeight="1" x14ac:dyDescent="0.25">
      <c r="A12" s="8" t="s">
        <v>172</v>
      </c>
      <c r="B12" s="19">
        <v>27447.52</v>
      </c>
      <c r="C12" s="140">
        <v>25840.760000000006</v>
      </c>
      <c r="D12" s="247">
        <f t="shared" si="2"/>
        <v>3.3072594517996289E-2</v>
      </c>
      <c r="E12" s="215">
        <f t="shared" si="3"/>
        <v>2.9807064110260097E-2</v>
      </c>
      <c r="F12" s="52">
        <f t="shared" si="4"/>
        <v>-5.8539350731869208E-2</v>
      </c>
      <c r="H12" s="19">
        <v>4990.2759999999989</v>
      </c>
      <c r="I12" s="140">
        <v>5088.6370000000015</v>
      </c>
      <c r="J12" s="247">
        <f t="shared" si="5"/>
        <v>4.4543416405334407E-2</v>
      </c>
      <c r="K12" s="215">
        <f t="shared" si="6"/>
        <v>4.4290767794713228E-2</v>
      </c>
      <c r="L12" s="52">
        <f t="shared" si="7"/>
        <v>1.9710533044665791E-2</v>
      </c>
      <c r="N12" s="27">
        <f t="shared" si="0"/>
        <v>1.8181154435810589</v>
      </c>
      <c r="O12" s="152">
        <f t="shared" si="1"/>
        <v>1.9692288462104057</v>
      </c>
      <c r="P12" s="52">
        <f t="shared" si="8"/>
        <v>8.3115405659667921E-2</v>
      </c>
    </row>
    <row r="13" spans="1:16" ht="20.100000000000001" customHeight="1" x14ac:dyDescent="0.25">
      <c r="A13" s="8" t="s">
        <v>183</v>
      </c>
      <c r="B13" s="19">
        <v>68510.549999999988</v>
      </c>
      <c r="C13" s="140">
        <v>78096.030000000013</v>
      </c>
      <c r="D13" s="247">
        <f t="shared" si="2"/>
        <v>8.255105161977877E-2</v>
      </c>
      <c r="E13" s="215">
        <f t="shared" si="3"/>
        <v>9.0083007348344082E-2</v>
      </c>
      <c r="F13" s="52">
        <f t="shared" si="4"/>
        <v>0.13991246603625321</v>
      </c>
      <c r="H13" s="19">
        <v>3731.027</v>
      </c>
      <c r="I13" s="140">
        <v>4951.3639999999996</v>
      </c>
      <c r="J13" s="247">
        <f t="shared" si="5"/>
        <v>3.3303306125862707E-2</v>
      </c>
      <c r="K13" s="215">
        <f t="shared" si="6"/>
        <v>4.3095963259140391E-2</v>
      </c>
      <c r="L13" s="52">
        <f t="shared" si="7"/>
        <v>0.32707804044301997</v>
      </c>
      <c r="N13" s="27">
        <f t="shared" si="0"/>
        <v>0.54459159939600554</v>
      </c>
      <c r="O13" s="152">
        <f t="shared" si="1"/>
        <v>0.63400969293829645</v>
      </c>
      <c r="P13" s="52">
        <f t="shared" si="8"/>
        <v>0.16419293584671987</v>
      </c>
    </row>
    <row r="14" spans="1:16" ht="20.100000000000001" customHeight="1" x14ac:dyDescent="0.25">
      <c r="A14" s="8" t="s">
        <v>168</v>
      </c>
      <c r="B14" s="19">
        <v>46818.96</v>
      </c>
      <c r="C14" s="140">
        <v>56490.30000000001</v>
      </c>
      <c r="D14" s="247">
        <f t="shared" si="2"/>
        <v>5.6414003153446558E-2</v>
      </c>
      <c r="E14" s="215">
        <f t="shared" si="3"/>
        <v>6.5161008952825922E-2</v>
      </c>
      <c r="F14" s="52">
        <f t="shared" si="4"/>
        <v>0.2065688772240992</v>
      </c>
      <c r="H14" s="19">
        <v>4639.4860000000026</v>
      </c>
      <c r="I14" s="140">
        <v>4827.5609999999988</v>
      </c>
      <c r="J14" s="247">
        <f t="shared" si="5"/>
        <v>4.1412249904558274E-2</v>
      </c>
      <c r="K14" s="215">
        <f t="shared" si="6"/>
        <v>4.2018399674768211E-2</v>
      </c>
      <c r="L14" s="52">
        <f t="shared" si="7"/>
        <v>4.053789579276585E-2</v>
      </c>
      <c r="N14" s="27">
        <f t="shared" si="0"/>
        <v>0.99094170395925119</v>
      </c>
      <c r="O14" s="152">
        <f t="shared" si="1"/>
        <v>0.85458229111900597</v>
      </c>
      <c r="P14" s="52">
        <f t="shared" si="8"/>
        <v>-0.13760588770805482</v>
      </c>
    </row>
    <row r="15" spans="1:16" ht="20.100000000000001" customHeight="1" x14ac:dyDescent="0.25">
      <c r="A15" s="8" t="s">
        <v>175</v>
      </c>
      <c r="B15" s="19">
        <v>23574.750000000004</v>
      </c>
      <c r="C15" s="140">
        <v>54590.210000000028</v>
      </c>
      <c r="D15" s="247">
        <f t="shared" si="2"/>
        <v>2.8406141888707364E-2</v>
      </c>
      <c r="E15" s="215">
        <f t="shared" si="3"/>
        <v>6.2969273707993198E-2</v>
      </c>
      <c r="F15" s="52">
        <f t="shared" si="4"/>
        <v>1.3156220108378676</v>
      </c>
      <c r="H15" s="19">
        <v>3389.0100000000016</v>
      </c>
      <c r="I15" s="140">
        <v>4812.8280000000004</v>
      </c>
      <c r="J15" s="247">
        <f t="shared" si="5"/>
        <v>3.0250447797244572E-2</v>
      </c>
      <c r="K15" s="215">
        <f t="shared" si="6"/>
        <v>4.189016575241937E-2</v>
      </c>
      <c r="L15" s="52">
        <f t="shared" si="7"/>
        <v>0.42012800198287942</v>
      </c>
      <c r="N15" s="27">
        <f t="shared" si="0"/>
        <v>1.4375592530143486</v>
      </c>
      <c r="O15" s="152">
        <f t="shared" si="1"/>
        <v>0.88162840919644714</v>
      </c>
      <c r="P15" s="52">
        <f t="shared" si="8"/>
        <v>-0.38671855970611085</v>
      </c>
    </row>
    <row r="16" spans="1:16" ht="20.100000000000001" customHeight="1" x14ac:dyDescent="0.25">
      <c r="A16" s="8" t="s">
        <v>169</v>
      </c>
      <c r="B16" s="19">
        <v>19738.730000000007</v>
      </c>
      <c r="C16" s="140">
        <v>20112.589999999989</v>
      </c>
      <c r="D16" s="247">
        <f t="shared" si="2"/>
        <v>2.3783970777331034E-2</v>
      </c>
      <c r="E16" s="215">
        <f t="shared" si="3"/>
        <v>2.3199675998437183E-2</v>
      </c>
      <c r="F16" s="52">
        <f t="shared" si="4"/>
        <v>1.8940428284898891E-2</v>
      </c>
      <c r="H16" s="19">
        <v>4225.8770000000004</v>
      </c>
      <c r="I16" s="140">
        <v>4379.0779999999995</v>
      </c>
      <c r="J16" s="247">
        <f t="shared" si="5"/>
        <v>3.772035833062648E-2</v>
      </c>
      <c r="K16" s="215">
        <f t="shared" si="6"/>
        <v>3.8114867862049727E-2</v>
      </c>
      <c r="L16" s="52">
        <f t="shared" si="7"/>
        <v>3.6253066523232715E-2</v>
      </c>
      <c r="N16" s="27">
        <f t="shared" si="0"/>
        <v>2.1409062285162213</v>
      </c>
      <c r="O16" s="152">
        <f t="shared" si="1"/>
        <v>2.1772819910314891</v>
      </c>
      <c r="P16" s="52">
        <f t="shared" si="8"/>
        <v>1.6990824740828789E-2</v>
      </c>
    </row>
    <row r="17" spans="1:16" ht="20.100000000000001" customHeight="1" x14ac:dyDescent="0.25">
      <c r="A17" s="8" t="s">
        <v>181</v>
      </c>
      <c r="B17" s="19">
        <v>12802.980000000001</v>
      </c>
      <c r="C17" s="140">
        <v>12685.779999999999</v>
      </c>
      <c r="D17" s="247">
        <f t="shared" si="2"/>
        <v>1.5426813284479479E-2</v>
      </c>
      <c r="E17" s="215">
        <f t="shared" si="3"/>
        <v>1.4632923247948404E-2</v>
      </c>
      <c r="F17" s="52">
        <f t="shared" si="4"/>
        <v>-9.1541188067155096E-3</v>
      </c>
      <c r="H17" s="19">
        <v>3590.663</v>
      </c>
      <c r="I17" s="140">
        <v>3546.5429999999988</v>
      </c>
      <c r="J17" s="247">
        <f t="shared" si="5"/>
        <v>3.2050411075505096E-2</v>
      </c>
      <c r="K17" s="215">
        <f t="shared" si="6"/>
        <v>3.0868602434594085E-2</v>
      </c>
      <c r="L17" s="52">
        <f t="shared" si="7"/>
        <v>-1.2287424355892284E-2</v>
      </c>
      <c r="N17" s="27">
        <f t="shared" si="0"/>
        <v>2.8045525338632098</v>
      </c>
      <c r="O17" s="152">
        <f t="shared" si="1"/>
        <v>2.7956838286648504</v>
      </c>
      <c r="P17" s="52">
        <f t="shared" si="8"/>
        <v>-3.1622531905804289E-3</v>
      </c>
    </row>
    <row r="18" spans="1:16" ht="20.100000000000001" customHeight="1" x14ac:dyDescent="0.25">
      <c r="A18" s="8" t="s">
        <v>174</v>
      </c>
      <c r="B18" s="19">
        <v>36771.729999999996</v>
      </c>
      <c r="C18" s="140">
        <v>17467.659999999993</v>
      </c>
      <c r="D18" s="247">
        <f t="shared" si="2"/>
        <v>4.4307701242780391E-2</v>
      </c>
      <c r="E18" s="215">
        <f t="shared" si="3"/>
        <v>2.0148775093156143E-2</v>
      </c>
      <c r="F18" s="52">
        <f t="shared" si="4"/>
        <v>-0.52497040525425387</v>
      </c>
      <c r="H18" s="19">
        <v>6831.7759999999998</v>
      </c>
      <c r="I18" s="140">
        <v>3095.7469999999994</v>
      </c>
      <c r="J18" s="247">
        <f t="shared" si="5"/>
        <v>6.0980723943118563E-2</v>
      </c>
      <c r="K18" s="215">
        <f t="shared" si="6"/>
        <v>2.6944938601079233E-2</v>
      </c>
      <c r="L18" s="52">
        <f t="shared" si="7"/>
        <v>-0.54686058207997457</v>
      </c>
      <c r="N18" s="27">
        <f t="shared" si="0"/>
        <v>1.8578881113290022</v>
      </c>
      <c r="O18" s="152">
        <f t="shared" si="1"/>
        <v>1.7722734470444244</v>
      </c>
      <c r="P18" s="52">
        <f t="shared" si="8"/>
        <v>-4.6081711682484025E-2</v>
      </c>
    </row>
    <row r="19" spans="1:16" ht="20.100000000000001" customHeight="1" x14ac:dyDescent="0.25">
      <c r="A19" s="8" t="s">
        <v>173</v>
      </c>
      <c r="B19" s="19">
        <v>19440.299999999996</v>
      </c>
      <c r="C19" s="140">
        <v>18029.340000000004</v>
      </c>
      <c r="D19" s="247">
        <f t="shared" si="2"/>
        <v>2.3424380753095476E-2</v>
      </c>
      <c r="E19" s="215">
        <f t="shared" si="3"/>
        <v>2.0796667483683792E-2</v>
      </c>
      <c r="F19" s="52">
        <f t="shared" si="4"/>
        <v>-7.2579126865325749E-2</v>
      </c>
      <c r="H19" s="19">
        <v>2807.4940000000011</v>
      </c>
      <c r="I19" s="140">
        <v>2474.0859999999998</v>
      </c>
      <c r="J19" s="247">
        <f t="shared" si="5"/>
        <v>2.5059811180279005E-2</v>
      </c>
      <c r="K19" s="215">
        <f t="shared" si="6"/>
        <v>2.1534090274104998E-2</v>
      </c>
      <c r="L19" s="52">
        <f t="shared" si="7"/>
        <v>-0.11875644257832826</v>
      </c>
      <c r="N19" s="27">
        <f t="shared" si="0"/>
        <v>1.4441618699299916</v>
      </c>
      <c r="O19" s="152">
        <f t="shared" si="1"/>
        <v>1.3722554458454936</v>
      </c>
      <c r="P19" s="52">
        <f t="shared" si="8"/>
        <v>-4.9791111080909362E-2</v>
      </c>
    </row>
    <row r="20" spans="1:16" ht="20.100000000000001" customHeight="1" x14ac:dyDescent="0.25">
      <c r="A20" s="8" t="s">
        <v>178</v>
      </c>
      <c r="B20" s="19">
        <v>19412.3</v>
      </c>
      <c r="C20" s="140">
        <v>17237.419999999998</v>
      </c>
      <c r="D20" s="247">
        <f t="shared" si="2"/>
        <v>2.3390642453733502E-2</v>
      </c>
      <c r="E20" s="215">
        <f t="shared" si="3"/>
        <v>1.9883195503362882E-2</v>
      </c>
      <c r="F20" s="52">
        <f t="shared" si="4"/>
        <v>-0.11203618324464391</v>
      </c>
      <c r="H20" s="19">
        <v>2428.9899999999998</v>
      </c>
      <c r="I20" s="140">
        <v>2208.4070000000002</v>
      </c>
      <c r="J20" s="247">
        <f t="shared" si="5"/>
        <v>2.1681268333533701E-2</v>
      </c>
      <c r="K20" s="215">
        <f t="shared" si="6"/>
        <v>1.9221658301273845E-2</v>
      </c>
      <c r="L20" s="52">
        <f t="shared" si="7"/>
        <v>-9.0812642291651938E-2</v>
      </c>
      <c r="N20" s="27">
        <f t="shared" si="0"/>
        <v>1.2512633742524069</v>
      </c>
      <c r="O20" s="152">
        <f t="shared" si="1"/>
        <v>1.2811702679403301</v>
      </c>
      <c r="P20" s="52">
        <f t="shared" si="8"/>
        <v>2.3901357862241991E-2</v>
      </c>
    </row>
    <row r="21" spans="1:16" ht="20.100000000000001" customHeight="1" x14ac:dyDescent="0.25">
      <c r="A21" s="8" t="s">
        <v>170</v>
      </c>
      <c r="B21" s="19">
        <v>10731.879999999997</v>
      </c>
      <c r="C21" s="140">
        <v>16287.870000000004</v>
      </c>
      <c r="D21" s="247">
        <f t="shared" si="2"/>
        <v>1.293126357702969E-2</v>
      </c>
      <c r="E21" s="215">
        <f t="shared" si="3"/>
        <v>1.878789885860873E-2</v>
      </c>
      <c r="F21" s="52">
        <f t="shared" si="4"/>
        <v>0.51770891959284004</v>
      </c>
      <c r="H21" s="19">
        <v>1795.17</v>
      </c>
      <c r="I21" s="140">
        <v>2084.4789999999998</v>
      </c>
      <c r="J21" s="247">
        <f t="shared" si="5"/>
        <v>1.6023763981864766E-2</v>
      </c>
      <c r="K21" s="215">
        <f t="shared" si="6"/>
        <v>1.8143006734800696E-2</v>
      </c>
      <c r="L21" s="52">
        <f t="shared" si="7"/>
        <v>0.16115966732955639</v>
      </c>
      <c r="N21" s="27">
        <f t="shared" si="0"/>
        <v>1.6727451294647355</v>
      </c>
      <c r="O21" s="152">
        <f t="shared" si="1"/>
        <v>1.2797738439710038</v>
      </c>
      <c r="P21" s="52">
        <f t="shared" si="8"/>
        <v>-0.23492597800567458</v>
      </c>
    </row>
    <row r="22" spans="1:16" ht="20.100000000000001" customHeight="1" x14ac:dyDescent="0.25">
      <c r="A22" s="8" t="s">
        <v>167</v>
      </c>
      <c r="B22" s="19">
        <v>15042.359999999999</v>
      </c>
      <c r="C22" s="140">
        <v>8414.59</v>
      </c>
      <c r="D22" s="247">
        <f t="shared" si="2"/>
        <v>1.8125130171094753E-2</v>
      </c>
      <c r="E22" s="215">
        <f t="shared" si="3"/>
        <v>9.7061473266093351E-3</v>
      </c>
      <c r="F22" s="52">
        <f t="shared" si="4"/>
        <v>-0.44060705899872088</v>
      </c>
      <c r="H22" s="19">
        <v>2915.5009999999997</v>
      </c>
      <c r="I22" s="140">
        <v>2050.7329999999997</v>
      </c>
      <c r="J22" s="247">
        <f t="shared" si="5"/>
        <v>2.6023886268649044E-2</v>
      </c>
      <c r="K22" s="215">
        <f t="shared" si="6"/>
        <v>1.7849286382965734E-2</v>
      </c>
      <c r="L22" s="52">
        <f t="shared" si="7"/>
        <v>-0.296610428190558</v>
      </c>
      <c r="N22" s="27">
        <f t="shared" si="0"/>
        <v>1.9381938738336271</v>
      </c>
      <c r="O22" s="152">
        <f t="shared" si="1"/>
        <v>2.4371157715349172</v>
      </c>
      <c r="P22" s="52">
        <f t="shared" si="8"/>
        <v>0.25741588828492873</v>
      </c>
    </row>
    <row r="23" spans="1:16" ht="20.100000000000001" customHeight="1" x14ac:dyDescent="0.25">
      <c r="A23" s="8" t="s">
        <v>201</v>
      </c>
      <c r="B23" s="19">
        <v>21662.719999999998</v>
      </c>
      <c r="C23" s="140">
        <v>21333.63</v>
      </c>
      <c r="D23" s="247">
        <f t="shared" si="2"/>
        <v>2.6102261869811499E-2</v>
      </c>
      <c r="E23" s="215">
        <f t="shared" si="3"/>
        <v>2.4608133704835614E-2</v>
      </c>
      <c r="F23" s="52">
        <f t="shared" si="4"/>
        <v>-1.5191536427558338E-2</v>
      </c>
      <c r="H23" s="19">
        <v>1803.8389999999999</v>
      </c>
      <c r="I23" s="140">
        <v>1938.2549999999999</v>
      </c>
      <c r="J23" s="247">
        <f t="shared" si="5"/>
        <v>1.6101143845587303E-2</v>
      </c>
      <c r="K23" s="215">
        <f t="shared" si="6"/>
        <v>1.687029397694154E-2</v>
      </c>
      <c r="L23" s="52">
        <f t="shared" si="7"/>
        <v>7.4516628146968744E-2</v>
      </c>
      <c r="N23" s="27">
        <f t="shared" si="0"/>
        <v>0.83269275511108498</v>
      </c>
      <c r="O23" s="152">
        <f t="shared" si="1"/>
        <v>0.90854439680448174</v>
      </c>
      <c r="P23" s="52">
        <f t="shared" si="8"/>
        <v>9.1091991887545368E-2</v>
      </c>
    </row>
    <row r="24" spans="1:16" ht="20.100000000000001" customHeight="1" x14ac:dyDescent="0.25">
      <c r="A24" s="8" t="s">
        <v>176</v>
      </c>
      <c r="B24" s="19">
        <v>5862.9199999999973</v>
      </c>
      <c r="C24" s="140">
        <v>8209.74</v>
      </c>
      <c r="D24" s="247">
        <f t="shared" si="2"/>
        <v>7.0644625034047056E-3</v>
      </c>
      <c r="E24" s="215">
        <f t="shared" si="3"/>
        <v>9.4698548536717442E-3</v>
      </c>
      <c r="F24" s="52">
        <f t="shared" si="4"/>
        <v>0.40028177085820776</v>
      </c>
      <c r="H24" s="19">
        <v>1468.5550000000003</v>
      </c>
      <c r="I24" s="140">
        <v>1442.6859999999999</v>
      </c>
      <c r="J24" s="247">
        <f t="shared" si="5"/>
        <v>1.3108384562123597E-2</v>
      </c>
      <c r="K24" s="215">
        <f t="shared" si="6"/>
        <v>1.2556932362572458E-2</v>
      </c>
      <c r="L24" s="52">
        <f t="shared" si="7"/>
        <v>-1.7615274879048019E-2</v>
      </c>
      <c r="N24" s="27">
        <f t="shared" si="0"/>
        <v>2.5048184181261228</v>
      </c>
      <c r="O24" s="152">
        <f t="shared" si="1"/>
        <v>1.757285858017428</v>
      </c>
      <c r="P24" s="52">
        <f t="shared" si="8"/>
        <v>-0.2984378247537523</v>
      </c>
    </row>
    <row r="25" spans="1:16" ht="20.100000000000001" customHeight="1" x14ac:dyDescent="0.25">
      <c r="A25" s="8" t="s">
        <v>191</v>
      </c>
      <c r="B25" s="19">
        <v>4192.1299999999992</v>
      </c>
      <c r="C25" s="140">
        <v>5007.07</v>
      </c>
      <c r="D25" s="247">
        <f t="shared" si="2"/>
        <v>5.0512620322975543E-3</v>
      </c>
      <c r="E25" s="215">
        <f t="shared" si="3"/>
        <v>5.7756063093562255E-3</v>
      </c>
      <c r="F25" s="52">
        <f t="shared" si="4"/>
        <v>0.19439759740275245</v>
      </c>
      <c r="H25" s="19">
        <v>1166.1240000000003</v>
      </c>
      <c r="I25" s="140">
        <v>1420.37</v>
      </c>
      <c r="J25" s="247">
        <f t="shared" si="5"/>
        <v>1.0408872557801251E-2</v>
      </c>
      <c r="K25" s="215">
        <f t="shared" si="6"/>
        <v>1.2362697094050294E-2</v>
      </c>
      <c r="L25" s="52">
        <f t="shared" si="7"/>
        <v>0.21802655635249732</v>
      </c>
      <c r="N25" s="27">
        <f t="shared" si="0"/>
        <v>2.7816980866528485</v>
      </c>
      <c r="O25" s="152">
        <f t="shared" si="1"/>
        <v>2.8367288653843463</v>
      </c>
      <c r="P25" s="52">
        <f t="shared" si="8"/>
        <v>1.9783160147949449E-2</v>
      </c>
    </row>
    <row r="26" spans="1:16" ht="20.100000000000001" customHeight="1" x14ac:dyDescent="0.25">
      <c r="A26" s="8" t="s">
        <v>200</v>
      </c>
      <c r="B26" s="19">
        <v>7172.53</v>
      </c>
      <c r="C26" s="140">
        <v>7195.489999999998</v>
      </c>
      <c r="D26" s="247">
        <f t="shared" si="2"/>
        <v>8.6424630115275961E-3</v>
      </c>
      <c r="E26" s="215">
        <f t="shared" si="3"/>
        <v>8.2999273912506954E-3</v>
      </c>
      <c r="F26" s="52">
        <f t="shared" si="4"/>
        <v>3.2011019821455216E-3</v>
      </c>
      <c r="H26" s="19">
        <v>1018.1810000000003</v>
      </c>
      <c r="I26" s="140">
        <v>1376.7169999999994</v>
      </c>
      <c r="J26" s="247">
        <f t="shared" si="5"/>
        <v>9.0883270302083118E-3</v>
      </c>
      <c r="K26" s="215">
        <f t="shared" si="6"/>
        <v>1.1982747632820766E-2</v>
      </c>
      <c r="L26" s="52">
        <f t="shared" si="7"/>
        <v>0.35213385439327494</v>
      </c>
      <c r="N26" s="27">
        <f t="shared" si="0"/>
        <v>1.4195562793045136</v>
      </c>
      <c r="O26" s="152">
        <f t="shared" si="1"/>
        <v>1.9133054176991418</v>
      </c>
      <c r="P26" s="52">
        <f t="shared" si="8"/>
        <v>0.34781934720934898</v>
      </c>
    </row>
    <row r="27" spans="1:16" ht="20.100000000000001" customHeight="1" x14ac:dyDescent="0.25">
      <c r="A27" s="8" t="s">
        <v>198</v>
      </c>
      <c r="B27" s="19">
        <v>3748.66</v>
      </c>
      <c r="C27" s="140">
        <v>4936.0300000000007</v>
      </c>
      <c r="D27" s="247">
        <f t="shared" si="2"/>
        <v>4.5169076173669593E-3</v>
      </c>
      <c r="E27" s="215">
        <f t="shared" si="3"/>
        <v>5.6936623636521192E-3</v>
      </c>
      <c r="F27" s="52">
        <f t="shared" si="4"/>
        <v>0.31674518361227766</v>
      </c>
      <c r="H27" s="19">
        <v>870.43899999999996</v>
      </c>
      <c r="I27" s="140">
        <v>1270.1909999999998</v>
      </c>
      <c r="J27" s="247">
        <f t="shared" si="5"/>
        <v>7.769575637187779E-3</v>
      </c>
      <c r="K27" s="215">
        <f t="shared" si="6"/>
        <v>1.1055560582516411E-2</v>
      </c>
      <c r="L27" s="52">
        <f t="shared" si="7"/>
        <v>0.45925331930209912</v>
      </c>
      <c r="N27" s="27">
        <f t="shared" si="0"/>
        <v>2.3220003948077448</v>
      </c>
      <c r="O27" s="152">
        <f t="shared" si="1"/>
        <v>2.5733048624096688</v>
      </c>
      <c r="P27" s="52">
        <f t="shared" si="8"/>
        <v>0.10822757315798448</v>
      </c>
    </row>
    <row r="28" spans="1:16" ht="20.100000000000001" customHeight="1" x14ac:dyDescent="0.25">
      <c r="A28" s="8" t="s">
        <v>177</v>
      </c>
      <c r="B28" s="19">
        <v>7540.7600000000011</v>
      </c>
      <c r="C28" s="140">
        <v>5693.5200000000023</v>
      </c>
      <c r="D28" s="247">
        <f t="shared" si="2"/>
        <v>9.0861577963155041E-3</v>
      </c>
      <c r="E28" s="215">
        <f t="shared" si="3"/>
        <v>6.5674196754680622E-3</v>
      </c>
      <c r="F28" s="52">
        <f t="shared" ref="F28:F29" si="9">(C28-B28)/B28</f>
        <v>-0.24496735077100965</v>
      </c>
      <c r="H28" s="19">
        <v>1629.5629999999999</v>
      </c>
      <c r="I28" s="140">
        <v>1248.9159999999999</v>
      </c>
      <c r="J28" s="247">
        <f t="shared" si="5"/>
        <v>1.4545548836923239E-2</v>
      </c>
      <c r="K28" s="215">
        <f t="shared" si="6"/>
        <v>1.0870386028931136E-2</v>
      </c>
      <c r="L28" s="52">
        <f t="shared" ref="L28" si="10">(I28-H28)/H28</f>
        <v>-0.23358839148900654</v>
      </c>
      <c r="N28" s="27">
        <f t="shared" si="0"/>
        <v>2.1610063176655929</v>
      </c>
      <c r="O28" s="152">
        <f t="shared" si="1"/>
        <v>2.1935744495496627</v>
      </c>
      <c r="P28" s="52">
        <f t="shared" ref="P28" si="11">(O28-N28)/N28</f>
        <v>1.5070817525073801E-2</v>
      </c>
    </row>
    <row r="29" spans="1:16" ht="20.100000000000001" customHeight="1" x14ac:dyDescent="0.25">
      <c r="A29" s="8" t="s">
        <v>184</v>
      </c>
      <c r="B29" s="19">
        <v>11789.439999999997</v>
      </c>
      <c r="C29" s="140">
        <v>8217.3200000000015</v>
      </c>
      <c r="D29" s="247">
        <f t="shared" si="2"/>
        <v>1.4205559143931621E-2</v>
      </c>
      <c r="E29" s="215">
        <f t="shared" si="3"/>
        <v>9.4785983095900615E-3</v>
      </c>
      <c r="F29" s="52">
        <f t="shared" si="9"/>
        <v>-0.30299318712339146</v>
      </c>
      <c r="H29" s="19">
        <v>1554.6489999999997</v>
      </c>
      <c r="I29" s="140">
        <v>1247.057</v>
      </c>
      <c r="J29" s="247">
        <f t="shared" si="5"/>
        <v>1.3876863277930264E-2</v>
      </c>
      <c r="K29" s="215">
        <f t="shared" si="6"/>
        <v>1.0854205559125495E-2</v>
      </c>
      <c r="L29" s="52">
        <f t="shared" ref="L29:L32" si="12">(I29-H29)/H29</f>
        <v>-0.19785302019941461</v>
      </c>
      <c r="N29" s="27">
        <f t="shared" ref="N29:N30" si="13">(H29/B29)*10</f>
        <v>1.3186792587264538</v>
      </c>
      <c r="O29" s="152">
        <f t="shared" ref="O29:O30" si="14">(I29/C29)*10</f>
        <v>1.5175957611484034</v>
      </c>
      <c r="P29" s="52">
        <f t="shared" ref="P29:P30" si="15">(O29-N29)/N29</f>
        <v>0.15084524997690349</v>
      </c>
    </row>
    <row r="30" spans="1:16" ht="20.100000000000001" customHeight="1" x14ac:dyDescent="0.25">
      <c r="A30" s="8" t="s">
        <v>182</v>
      </c>
      <c r="B30" s="19">
        <v>1723.6399999999996</v>
      </c>
      <c r="C30" s="140">
        <v>2197.7800000000002</v>
      </c>
      <c r="D30" s="247">
        <f t="shared" si="2"/>
        <v>2.0768815111528879E-3</v>
      </c>
      <c r="E30" s="215">
        <f t="shared" si="3"/>
        <v>2.5351177504162967E-3</v>
      </c>
      <c r="F30" s="52">
        <f t="shared" si="4"/>
        <v>0.27508064328978249</v>
      </c>
      <c r="H30" s="19">
        <v>462.11700000000008</v>
      </c>
      <c r="I30" s="140">
        <v>1003.852</v>
      </c>
      <c r="J30" s="247">
        <f t="shared" si="5"/>
        <v>4.1248760507402648E-3</v>
      </c>
      <c r="K30" s="215">
        <f t="shared" si="6"/>
        <v>8.7373840641921299E-3</v>
      </c>
      <c r="L30" s="52">
        <f t="shared" si="12"/>
        <v>1.1722897015258036</v>
      </c>
      <c r="N30" s="27">
        <f t="shared" si="13"/>
        <v>2.6810528880740767</v>
      </c>
      <c r="O30" s="152">
        <f t="shared" si="14"/>
        <v>4.5675727324845976</v>
      </c>
      <c r="P30" s="52">
        <f t="shared" si="15"/>
        <v>0.70364887347138261</v>
      </c>
    </row>
    <row r="31" spans="1:16" ht="20.100000000000001" customHeight="1" x14ac:dyDescent="0.25">
      <c r="A31" s="8" t="s">
        <v>207</v>
      </c>
      <c r="B31" s="19">
        <v>36110.94999999999</v>
      </c>
      <c r="C31" s="140">
        <v>31113.07</v>
      </c>
      <c r="D31" s="247">
        <f t="shared" si="2"/>
        <v>4.3511501476622944E-2</v>
      </c>
      <c r="E31" s="215">
        <f t="shared" si="3"/>
        <v>3.5888622167343759E-2</v>
      </c>
      <c r="F31" s="52">
        <f t="shared" si="4"/>
        <v>-0.13840344826153816</v>
      </c>
      <c r="H31" s="19">
        <v>1104.5550000000001</v>
      </c>
      <c r="I31" s="140">
        <v>942.48799999999994</v>
      </c>
      <c r="J31" s="247">
        <f t="shared" si="5"/>
        <v>9.8593050379566487E-3</v>
      </c>
      <c r="K31" s="215">
        <f t="shared" si="6"/>
        <v>8.203280595040217E-3</v>
      </c>
      <c r="L31" s="52">
        <f t="shared" si="12"/>
        <v>-0.14672605709991818</v>
      </c>
      <c r="N31" s="27">
        <f t="shared" ref="N31:N32" si="16">(H31/B31)*10</f>
        <v>0.30587813391782837</v>
      </c>
      <c r="O31" s="152">
        <f t="shared" ref="O31:O32" si="17">(I31/C31)*10</f>
        <v>0.30292349806688956</v>
      </c>
      <c r="P31" s="52">
        <f t="shared" ref="P31:P32" si="18">(O31-N31)/N31</f>
        <v>-9.6595196691390203E-3</v>
      </c>
    </row>
    <row r="32" spans="1:16" ht="20.100000000000001" customHeight="1" thickBot="1" x14ac:dyDescent="0.3">
      <c r="A32" s="8" t="s">
        <v>17</v>
      </c>
      <c r="B32" s="19">
        <f>B33-SUM(B7:B31)</f>
        <v>90332.209999999614</v>
      </c>
      <c r="C32" s="140">
        <f>C33-SUM(C7:C31)</f>
        <v>57696.500000000233</v>
      </c>
      <c r="D32" s="247">
        <f t="shared" si="2"/>
        <v>0.10884482653603957</v>
      </c>
      <c r="E32" s="215">
        <f t="shared" si="3"/>
        <v>6.6552348864260508E-2</v>
      </c>
      <c r="F32" s="52">
        <f t="shared" si="4"/>
        <v>-0.36128541524667135</v>
      </c>
      <c r="H32" s="19">
        <f>H33-SUM(H7:H31)</f>
        <v>16879.189000000115</v>
      </c>
      <c r="I32" s="140">
        <f>I33-SUM(I7:I31)</f>
        <v>10691.160999999964</v>
      </c>
      <c r="J32" s="247">
        <f t="shared" si="5"/>
        <v>0.15066436089133051</v>
      </c>
      <c r="K32" s="215">
        <f t="shared" si="6"/>
        <v>9.3054334452799897E-2</v>
      </c>
      <c r="L32" s="52">
        <f t="shared" si="12"/>
        <v>-0.36660695013250394</v>
      </c>
      <c r="N32" s="27">
        <f t="shared" si="16"/>
        <v>1.868568144186906</v>
      </c>
      <c r="O32" s="152">
        <f t="shared" si="17"/>
        <v>1.8529999220056539</v>
      </c>
      <c r="P32" s="52">
        <f t="shared" si="18"/>
        <v>-8.3316320197819108E-3</v>
      </c>
    </row>
    <row r="33" spans="1:16" ht="26.25" customHeight="1" thickBot="1" x14ac:dyDescent="0.3">
      <c r="A33" s="12" t="s">
        <v>18</v>
      </c>
      <c r="B33" s="17">
        <v>829917.34999999974</v>
      </c>
      <c r="C33" s="145">
        <v>866934.09000000032</v>
      </c>
      <c r="D33" s="243">
        <f>SUM(D7:D32)</f>
        <v>1</v>
      </c>
      <c r="E33" s="244">
        <f>SUM(E7:E32)</f>
        <v>1</v>
      </c>
      <c r="F33" s="57">
        <f t="shared" si="4"/>
        <v>4.4602923411591028E-2</v>
      </c>
      <c r="G33" s="1"/>
      <c r="H33" s="17">
        <v>112031.7300000001</v>
      </c>
      <c r="I33" s="145">
        <v>114891.59599999996</v>
      </c>
      <c r="J33" s="243">
        <f>SUM(J7:J32)</f>
        <v>1.0000000000000004</v>
      </c>
      <c r="K33" s="244">
        <f>SUM(K7:K32)</f>
        <v>1</v>
      </c>
      <c r="L33" s="57">
        <f t="shared" si="7"/>
        <v>2.5527285885881268E-2</v>
      </c>
      <c r="N33" s="29">
        <f t="shared" si="0"/>
        <v>1.3499143017072739</v>
      </c>
      <c r="O33" s="146">
        <f t="shared" si="1"/>
        <v>1.3252633311489679</v>
      </c>
      <c r="P33" s="57">
        <f t="shared" si="8"/>
        <v>-1.8261137412300354E-2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4"/>
      <c r="D36" s="348" t="s">
        <v>104</v>
      </c>
      <c r="E36" s="344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4"/>
      <c r="P36" s="130" t="s">
        <v>0</v>
      </c>
    </row>
    <row r="37" spans="1:16" x14ac:dyDescent="0.25">
      <c r="A37" s="361"/>
      <c r="B37" s="351" t="str">
        <f>B5</f>
        <v>jan-set</v>
      </c>
      <c r="C37" s="353"/>
      <c r="D37" s="351" t="str">
        <f>B5</f>
        <v>jan-set</v>
      </c>
      <c r="E37" s="353"/>
      <c r="F37" s="131" t="str">
        <f>F5</f>
        <v>2022/2021</v>
      </c>
      <c r="H37" s="354" t="str">
        <f>B5</f>
        <v>jan-set</v>
      </c>
      <c r="I37" s="353"/>
      <c r="J37" s="351" t="str">
        <f>B5</f>
        <v>jan-set</v>
      </c>
      <c r="K37" s="352"/>
      <c r="L37" s="131" t="str">
        <f>L5</f>
        <v>2022/2021</v>
      </c>
      <c r="N37" s="354" t="str">
        <f>B5</f>
        <v>jan-set</v>
      </c>
      <c r="O37" s="352"/>
      <c r="P37" s="131" t="str">
        <f>P5</f>
        <v>2022/2021</v>
      </c>
    </row>
    <row r="38" spans="1:16" ht="19.5" customHeight="1" thickBot="1" x14ac:dyDescent="0.3">
      <c r="A38" s="362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164</v>
      </c>
      <c r="B39" s="39">
        <v>90959.959999999992</v>
      </c>
      <c r="C39" s="147">
        <v>81534.87000000001</v>
      </c>
      <c r="D39" s="247">
        <f t="shared" ref="D39:D61" si="19">B39/$B$62</f>
        <v>0.28405844623771515</v>
      </c>
      <c r="E39" s="246">
        <f t="shared" ref="E39:E61" si="20">C39/$C$62</f>
        <v>0.25460749429384461</v>
      </c>
      <c r="F39" s="52">
        <f>(C39-B39)/B39</f>
        <v>-0.1036180095066003</v>
      </c>
      <c r="H39" s="39">
        <v>10647.038999999999</v>
      </c>
      <c r="I39" s="147">
        <v>10989.904</v>
      </c>
      <c r="J39" s="247">
        <f t="shared" ref="J39:J61" si="21">H39/$H$62</f>
        <v>0.21568480403718657</v>
      </c>
      <c r="K39" s="246">
        <f t="shared" ref="K39:K61" si="22">I39/$I$62</f>
        <v>0.25213573335305156</v>
      </c>
      <c r="L39" s="52">
        <f>(I39-H39)/H39</f>
        <v>3.2202850013041337E-2</v>
      </c>
      <c r="N39" s="27">
        <f t="shared" ref="N39:N62" si="23">(H39/B39)*10</f>
        <v>1.1705193142125392</v>
      </c>
      <c r="O39" s="151">
        <f t="shared" ref="O39:O62" si="24">(I39/C39)*10</f>
        <v>1.3478777852960333</v>
      </c>
      <c r="P39" s="61">
        <f t="shared" si="8"/>
        <v>0.15152118288864896</v>
      </c>
    </row>
    <row r="40" spans="1:16" ht="20.100000000000001" customHeight="1" x14ac:dyDescent="0.25">
      <c r="A40" s="38" t="s">
        <v>168</v>
      </c>
      <c r="B40" s="19">
        <v>46818.96</v>
      </c>
      <c r="C40" s="140">
        <v>56490.30000000001</v>
      </c>
      <c r="D40" s="247">
        <f t="shared" si="19"/>
        <v>0.14621071768353608</v>
      </c>
      <c r="E40" s="215">
        <f t="shared" si="20"/>
        <v>0.17640125917791458</v>
      </c>
      <c r="F40" s="52">
        <f t="shared" ref="F40:F62" si="25">(C40-B40)/B40</f>
        <v>0.2065688772240992</v>
      </c>
      <c r="H40" s="19">
        <v>4639.4860000000026</v>
      </c>
      <c r="I40" s="140">
        <v>4827.5609999999988</v>
      </c>
      <c r="J40" s="247">
        <f t="shared" si="21"/>
        <v>9.3985438462587695E-2</v>
      </c>
      <c r="K40" s="215">
        <f t="shared" si="22"/>
        <v>0.11075625711030694</v>
      </c>
      <c r="L40" s="52">
        <f t="shared" ref="L40:L62" si="26">(I40-H40)/H40</f>
        <v>4.053789579276585E-2</v>
      </c>
      <c r="N40" s="27">
        <f t="shared" si="23"/>
        <v>0.99094170395925119</v>
      </c>
      <c r="O40" s="152">
        <f t="shared" si="24"/>
        <v>0.85458229111900597</v>
      </c>
      <c r="P40" s="52">
        <f t="shared" si="8"/>
        <v>-0.13760588770805482</v>
      </c>
    </row>
    <row r="41" spans="1:16" ht="20.100000000000001" customHeight="1" x14ac:dyDescent="0.25">
      <c r="A41" s="38" t="s">
        <v>175</v>
      </c>
      <c r="B41" s="19">
        <v>23574.750000000004</v>
      </c>
      <c r="C41" s="140">
        <v>54590.210000000028</v>
      </c>
      <c r="D41" s="247">
        <f t="shared" si="19"/>
        <v>7.3621479774645643E-2</v>
      </c>
      <c r="E41" s="215">
        <f t="shared" si="20"/>
        <v>0.17046788179186137</v>
      </c>
      <c r="F41" s="52">
        <f t="shared" si="25"/>
        <v>1.3156220108378676</v>
      </c>
      <c r="H41" s="19">
        <v>3389.0100000000016</v>
      </c>
      <c r="I41" s="140">
        <v>4812.8280000000004</v>
      </c>
      <c r="J41" s="247">
        <f t="shared" si="21"/>
        <v>6.8653637666779094E-2</v>
      </c>
      <c r="K41" s="215">
        <f t="shared" si="22"/>
        <v>0.11041824544437336</v>
      </c>
      <c r="L41" s="52">
        <f t="shared" si="26"/>
        <v>0.42012800198287942</v>
      </c>
      <c r="N41" s="27">
        <f t="shared" si="23"/>
        <v>1.4375592530143486</v>
      </c>
      <c r="O41" s="152">
        <f t="shared" si="24"/>
        <v>0.88162840919644714</v>
      </c>
      <c r="P41" s="52">
        <f t="shared" si="8"/>
        <v>-0.38671855970611085</v>
      </c>
    </row>
    <row r="42" spans="1:16" ht="20.100000000000001" customHeight="1" x14ac:dyDescent="0.25">
      <c r="A42" s="38" t="s">
        <v>169</v>
      </c>
      <c r="B42" s="19">
        <v>19738.730000000007</v>
      </c>
      <c r="C42" s="140">
        <v>20112.589999999989</v>
      </c>
      <c r="D42" s="247">
        <f t="shared" si="19"/>
        <v>6.1641990327455917E-2</v>
      </c>
      <c r="E42" s="215">
        <f t="shared" si="20"/>
        <v>6.2805228531785634E-2</v>
      </c>
      <c r="F42" s="52">
        <f t="shared" si="25"/>
        <v>1.8940428284898891E-2</v>
      </c>
      <c r="H42" s="19">
        <v>4225.8770000000004</v>
      </c>
      <c r="I42" s="140">
        <v>4379.0779999999995</v>
      </c>
      <c r="J42" s="247">
        <f t="shared" si="21"/>
        <v>8.5606660464966275E-2</v>
      </c>
      <c r="K42" s="215">
        <f t="shared" si="22"/>
        <v>0.10046694156202041</v>
      </c>
      <c r="L42" s="52">
        <f t="shared" si="26"/>
        <v>3.6253066523232715E-2</v>
      </c>
      <c r="N42" s="27">
        <f t="shared" si="23"/>
        <v>2.1409062285162213</v>
      </c>
      <c r="O42" s="152">
        <f t="shared" si="24"/>
        <v>2.1772819910314891</v>
      </c>
      <c r="P42" s="52">
        <f t="shared" si="8"/>
        <v>1.6990824740828789E-2</v>
      </c>
    </row>
    <row r="43" spans="1:16" ht="20.100000000000001" customHeight="1" x14ac:dyDescent="0.25">
      <c r="A43" s="38" t="s">
        <v>181</v>
      </c>
      <c r="B43" s="19">
        <v>12802.980000000001</v>
      </c>
      <c r="C43" s="140">
        <v>12685.779999999999</v>
      </c>
      <c r="D43" s="247">
        <f t="shared" si="19"/>
        <v>3.9982368132225901E-2</v>
      </c>
      <c r="E43" s="215">
        <f t="shared" si="20"/>
        <v>3.9613660498421931E-2</v>
      </c>
      <c r="F43" s="52">
        <f t="shared" si="25"/>
        <v>-9.1541188067155096E-3</v>
      </c>
      <c r="H43" s="19">
        <v>3590.663</v>
      </c>
      <c r="I43" s="140">
        <v>3546.5429999999988</v>
      </c>
      <c r="J43" s="247">
        <f t="shared" si="21"/>
        <v>7.2738668987553864E-2</v>
      </c>
      <c r="K43" s="215">
        <f t="shared" si="22"/>
        <v>8.1366517867047003E-2</v>
      </c>
      <c r="L43" s="52">
        <f t="shared" si="26"/>
        <v>-1.2287424355892284E-2</v>
      </c>
      <c r="N43" s="27">
        <f t="shared" si="23"/>
        <v>2.8045525338632098</v>
      </c>
      <c r="O43" s="152">
        <f t="shared" si="24"/>
        <v>2.7956838286648504</v>
      </c>
      <c r="P43" s="52">
        <f t="shared" si="8"/>
        <v>-3.1622531905804289E-3</v>
      </c>
    </row>
    <row r="44" spans="1:16" ht="20.100000000000001" customHeight="1" x14ac:dyDescent="0.25">
      <c r="A44" s="38" t="s">
        <v>174</v>
      </c>
      <c r="B44" s="19">
        <v>36771.729999999996</v>
      </c>
      <c r="C44" s="140">
        <v>17467.659999999993</v>
      </c>
      <c r="D44" s="247">
        <f t="shared" si="19"/>
        <v>0.11483426871859635</v>
      </c>
      <c r="E44" s="215">
        <f t="shared" si="20"/>
        <v>5.4545952471339136E-2</v>
      </c>
      <c r="F44" s="52">
        <f t="shared" si="25"/>
        <v>-0.52497040525425387</v>
      </c>
      <c r="H44" s="19">
        <v>6831.7759999999998</v>
      </c>
      <c r="I44" s="140">
        <v>3095.7469999999994</v>
      </c>
      <c r="J44" s="247">
        <f t="shared" si="21"/>
        <v>0.13839624967899097</v>
      </c>
      <c r="K44" s="215">
        <f t="shared" si="22"/>
        <v>7.1024136345550354E-2</v>
      </c>
      <c r="L44" s="52">
        <f t="shared" si="26"/>
        <v>-0.54686058207997457</v>
      </c>
      <c r="N44" s="27">
        <f t="shared" si="23"/>
        <v>1.8578881113290022</v>
      </c>
      <c r="O44" s="152">
        <f t="shared" si="24"/>
        <v>1.7722734470444244</v>
      </c>
      <c r="P44" s="52">
        <f t="shared" si="8"/>
        <v>-4.6081711682484025E-2</v>
      </c>
    </row>
    <row r="45" spans="1:16" ht="20.100000000000001" customHeight="1" x14ac:dyDescent="0.25">
      <c r="A45" s="38" t="s">
        <v>173</v>
      </c>
      <c r="B45" s="19">
        <v>19440.299999999996</v>
      </c>
      <c r="C45" s="140">
        <v>18029.340000000004</v>
      </c>
      <c r="D45" s="247">
        <f t="shared" si="19"/>
        <v>6.0710024634960842E-2</v>
      </c>
      <c r="E45" s="215">
        <f t="shared" si="20"/>
        <v>5.6299900658108422E-2</v>
      </c>
      <c r="F45" s="52">
        <f t="shared" si="25"/>
        <v>-7.2579126865325749E-2</v>
      </c>
      <c r="H45" s="19">
        <v>2807.4940000000011</v>
      </c>
      <c r="I45" s="140">
        <v>2474.0859999999998</v>
      </c>
      <c r="J45" s="247">
        <f t="shared" si="21"/>
        <v>5.6873445586662859E-2</v>
      </c>
      <c r="K45" s="215">
        <f t="shared" si="22"/>
        <v>5.6761686725245085E-2</v>
      </c>
      <c r="L45" s="52">
        <f t="shared" si="26"/>
        <v>-0.11875644257832826</v>
      </c>
      <c r="N45" s="27">
        <f t="shared" si="23"/>
        <v>1.4441618699299916</v>
      </c>
      <c r="O45" s="152">
        <f t="shared" si="24"/>
        <v>1.3722554458454936</v>
      </c>
      <c r="P45" s="52">
        <f t="shared" si="8"/>
        <v>-4.9791111080909362E-2</v>
      </c>
    </row>
    <row r="46" spans="1:16" ht="20.100000000000001" customHeight="1" x14ac:dyDescent="0.25">
      <c r="A46" s="38" t="s">
        <v>178</v>
      </c>
      <c r="B46" s="19">
        <v>19412.3</v>
      </c>
      <c r="C46" s="140">
        <v>17237.419999999998</v>
      </c>
      <c r="D46" s="247">
        <f t="shared" si="19"/>
        <v>6.0622583562046396E-2</v>
      </c>
      <c r="E46" s="215">
        <f t="shared" si="20"/>
        <v>5.3826986101659355E-2</v>
      </c>
      <c r="F46" s="52">
        <f t="shared" si="25"/>
        <v>-0.11203618324464391</v>
      </c>
      <c r="H46" s="19">
        <v>2428.9899999999998</v>
      </c>
      <c r="I46" s="140">
        <v>2208.4070000000002</v>
      </c>
      <c r="J46" s="247">
        <f t="shared" si="21"/>
        <v>4.9205815077627293E-2</v>
      </c>
      <c r="K46" s="215">
        <f t="shared" si="22"/>
        <v>5.0666349632081643E-2</v>
      </c>
      <c r="L46" s="52">
        <f t="shared" si="26"/>
        <v>-9.0812642291651938E-2</v>
      </c>
      <c r="N46" s="27">
        <f t="shared" si="23"/>
        <v>1.2512633742524069</v>
      </c>
      <c r="O46" s="152">
        <f t="shared" si="24"/>
        <v>1.2811702679403301</v>
      </c>
      <c r="P46" s="52">
        <f t="shared" si="8"/>
        <v>2.3901357862241991E-2</v>
      </c>
    </row>
    <row r="47" spans="1:16" ht="20.100000000000001" customHeight="1" x14ac:dyDescent="0.25">
      <c r="A47" s="38" t="s">
        <v>170</v>
      </c>
      <c r="B47" s="19">
        <v>10731.879999999997</v>
      </c>
      <c r="C47" s="140">
        <v>16287.870000000004</v>
      </c>
      <c r="D47" s="247">
        <f t="shared" si="19"/>
        <v>3.3514539342471235E-2</v>
      </c>
      <c r="E47" s="215">
        <f t="shared" si="20"/>
        <v>5.0861843136364646E-2</v>
      </c>
      <c r="F47" s="52">
        <f t="shared" si="25"/>
        <v>0.51770891959284004</v>
      </c>
      <c r="H47" s="19">
        <v>1795.17</v>
      </c>
      <c r="I47" s="140">
        <v>2084.4789999999998</v>
      </c>
      <c r="J47" s="247">
        <f t="shared" si="21"/>
        <v>3.6366062870948089E-2</v>
      </c>
      <c r="K47" s="215">
        <f t="shared" si="22"/>
        <v>4.782313306140213E-2</v>
      </c>
      <c r="L47" s="52">
        <f t="shared" si="26"/>
        <v>0.16115966732955639</v>
      </c>
      <c r="N47" s="27">
        <f t="shared" si="23"/>
        <v>1.6727451294647355</v>
      </c>
      <c r="O47" s="152">
        <f t="shared" si="24"/>
        <v>1.2797738439710038</v>
      </c>
      <c r="P47" s="52">
        <f t="shared" si="8"/>
        <v>-0.23492597800567458</v>
      </c>
    </row>
    <row r="48" spans="1:16" ht="20.100000000000001" customHeight="1" x14ac:dyDescent="0.25">
      <c r="A48" s="38" t="s">
        <v>176</v>
      </c>
      <c r="B48" s="19">
        <v>5862.9199999999973</v>
      </c>
      <c r="C48" s="140">
        <v>8209.74</v>
      </c>
      <c r="D48" s="247">
        <f t="shared" si="19"/>
        <v>1.8309286257557986E-2</v>
      </c>
      <c r="E48" s="215">
        <f t="shared" si="20"/>
        <v>2.5636409676055748E-2</v>
      </c>
      <c r="F48" s="52">
        <f t="shared" si="25"/>
        <v>0.40028177085820776</v>
      </c>
      <c r="H48" s="19">
        <v>1468.5550000000003</v>
      </c>
      <c r="I48" s="140">
        <v>1442.6859999999999</v>
      </c>
      <c r="J48" s="247">
        <f t="shared" si="21"/>
        <v>2.9749585531980358E-2</v>
      </c>
      <c r="K48" s="215">
        <f t="shared" si="22"/>
        <v>3.3098805286031666E-2</v>
      </c>
      <c r="L48" s="52">
        <f t="shared" si="26"/>
        <v>-1.7615274879048019E-2</v>
      </c>
      <c r="N48" s="27">
        <f t="shared" si="23"/>
        <v>2.5048184181261228</v>
      </c>
      <c r="O48" s="152">
        <f t="shared" si="24"/>
        <v>1.757285858017428</v>
      </c>
      <c r="P48" s="52">
        <f t="shared" si="8"/>
        <v>-0.2984378247537523</v>
      </c>
    </row>
    <row r="49" spans="1:16" ht="20.100000000000001" customHeight="1" x14ac:dyDescent="0.25">
      <c r="A49" s="38" t="s">
        <v>191</v>
      </c>
      <c r="B49" s="19">
        <v>4192.1299999999992</v>
      </c>
      <c r="C49" s="140">
        <v>5007.07</v>
      </c>
      <c r="D49" s="247">
        <f t="shared" si="19"/>
        <v>1.3091583749888551E-2</v>
      </c>
      <c r="E49" s="215">
        <f t="shared" si="20"/>
        <v>1.5635488797049412E-2</v>
      </c>
      <c r="F49" s="52">
        <f>(C49-B49)/B49</f>
        <v>0.19439759740275245</v>
      </c>
      <c r="H49" s="19">
        <v>1166.1240000000003</v>
      </c>
      <c r="I49" s="140">
        <v>1420.37</v>
      </c>
      <c r="J49" s="247">
        <f t="shared" si="21"/>
        <v>2.3623021050553136E-2</v>
      </c>
      <c r="K49" s="215">
        <f t="shared" si="22"/>
        <v>3.2586820738622818E-2</v>
      </c>
      <c r="L49" s="52">
        <f t="shared" si="26"/>
        <v>0.21802655635249732</v>
      </c>
      <c r="N49" s="27">
        <f t="shared" si="23"/>
        <v>2.7816980866528485</v>
      </c>
      <c r="O49" s="152">
        <f t="shared" si="24"/>
        <v>2.8367288653843463</v>
      </c>
      <c r="P49" s="52">
        <f t="shared" si="8"/>
        <v>1.9783160147949449E-2</v>
      </c>
    </row>
    <row r="50" spans="1:16" ht="20.100000000000001" customHeight="1" x14ac:dyDescent="0.25">
      <c r="A50" s="38" t="s">
        <v>188</v>
      </c>
      <c r="B50" s="19">
        <v>4268.32</v>
      </c>
      <c r="C50" s="140">
        <v>1910.1599999999999</v>
      </c>
      <c r="D50" s="247">
        <f t="shared" si="19"/>
        <v>1.332951715507971E-2</v>
      </c>
      <c r="E50" s="215">
        <f t="shared" si="20"/>
        <v>5.9648227966798764E-3</v>
      </c>
      <c r="F50" s="52">
        <f t="shared" ref="F50:F53" si="27">(C50-B50)/B50</f>
        <v>-0.55247966413014959</v>
      </c>
      <c r="H50" s="19">
        <v>716.33299999999986</v>
      </c>
      <c r="I50" s="140">
        <v>491.67399999999998</v>
      </c>
      <c r="J50" s="247">
        <f t="shared" si="21"/>
        <v>1.4511277992911452E-2</v>
      </c>
      <c r="K50" s="215">
        <f t="shared" si="22"/>
        <v>1.1280224518851873E-2</v>
      </c>
      <c r="L50" s="52">
        <f t="shared" si="26"/>
        <v>-0.31362369177463545</v>
      </c>
      <c r="N50" s="27">
        <f t="shared" ref="N50" si="28">(H50/B50)*10</f>
        <v>1.6782551448813581</v>
      </c>
      <c r="O50" s="152">
        <f t="shared" ref="O50" si="29">(I50/C50)*10</f>
        <v>2.573993801566361</v>
      </c>
      <c r="P50" s="52">
        <f t="shared" ref="P50" si="30">(O50-N50)/N50</f>
        <v>0.53373210826553197</v>
      </c>
    </row>
    <row r="51" spans="1:16" ht="20.100000000000001" customHeight="1" x14ac:dyDescent="0.25">
      <c r="A51" s="38" t="s">
        <v>195</v>
      </c>
      <c r="B51" s="19">
        <v>1330.56</v>
      </c>
      <c r="C51" s="140">
        <v>1830.3300000000002</v>
      </c>
      <c r="D51" s="247">
        <f t="shared" si="19"/>
        <v>4.1551997848949607E-3</v>
      </c>
      <c r="E51" s="215">
        <f t="shared" si="20"/>
        <v>5.7155390697360845E-3</v>
      </c>
      <c r="F51" s="52">
        <f t="shared" si="27"/>
        <v>0.37560876623376643</v>
      </c>
      <c r="H51" s="19">
        <v>299.45900000000006</v>
      </c>
      <c r="I51" s="140">
        <v>381.03899999999999</v>
      </c>
      <c r="J51" s="247">
        <f t="shared" si="21"/>
        <v>6.0663585182858699E-3</v>
      </c>
      <c r="K51" s="215">
        <f t="shared" si="22"/>
        <v>8.7419824323409397E-3</v>
      </c>
      <c r="L51" s="52">
        <f t="shared" si="26"/>
        <v>0.27242460570562216</v>
      </c>
      <c r="N51" s="27">
        <f t="shared" ref="N51:N52" si="31">(H51/B51)*10</f>
        <v>2.2506237974987982</v>
      </c>
      <c r="O51" s="152">
        <f t="shared" ref="O51:O52" si="32">(I51/C51)*10</f>
        <v>2.0818049204241857</v>
      </c>
      <c r="P51" s="52">
        <f t="shared" ref="P51:P52" si="33">(O51-N51)/N51</f>
        <v>-7.5009816061763449E-2</v>
      </c>
    </row>
    <row r="52" spans="1:16" ht="20.100000000000001" customHeight="1" x14ac:dyDescent="0.25">
      <c r="A52" s="38" t="s">
        <v>180</v>
      </c>
      <c r="B52" s="19">
        <v>12022.3</v>
      </c>
      <c r="C52" s="140">
        <v>2519.6800000000007</v>
      </c>
      <c r="D52" s="247">
        <f t="shared" si="19"/>
        <v>3.7544386103552402E-2</v>
      </c>
      <c r="E52" s="215">
        <f t="shared" si="20"/>
        <v>7.8681601040427804E-3</v>
      </c>
      <c r="F52" s="52">
        <f t="shared" si="27"/>
        <v>-0.7904161433336383</v>
      </c>
      <c r="H52" s="19">
        <v>2750.056</v>
      </c>
      <c r="I52" s="140">
        <v>375.31200000000007</v>
      </c>
      <c r="J52" s="247">
        <f t="shared" si="21"/>
        <v>5.5709882292277621E-2</v>
      </c>
      <c r="K52" s="215">
        <f t="shared" si="22"/>
        <v>8.6105908073628775E-3</v>
      </c>
      <c r="L52" s="52">
        <f t="shared" si="26"/>
        <v>-0.86352568820416753</v>
      </c>
      <c r="N52" s="27">
        <f t="shared" si="31"/>
        <v>2.2874624655847882</v>
      </c>
      <c r="O52" s="152">
        <f t="shared" si="32"/>
        <v>1.4895224790449579</v>
      </c>
      <c r="P52" s="52">
        <f t="shared" si="33"/>
        <v>-0.34883194742862694</v>
      </c>
    </row>
    <row r="53" spans="1:16" ht="20.100000000000001" customHeight="1" x14ac:dyDescent="0.25">
      <c r="A53" s="38" t="s">
        <v>190</v>
      </c>
      <c r="B53" s="19">
        <v>823.05</v>
      </c>
      <c r="C53" s="140">
        <v>2425.0600000000004</v>
      </c>
      <c r="D53" s="247">
        <f t="shared" si="19"/>
        <v>2.5702991093658292E-3</v>
      </c>
      <c r="E53" s="215">
        <f t="shared" si="20"/>
        <v>7.572691906079336E-3</v>
      </c>
      <c r="F53" s="52">
        <f t="shared" si="27"/>
        <v>1.9464309580219921</v>
      </c>
      <c r="H53" s="19">
        <v>142.80799999999999</v>
      </c>
      <c r="I53" s="140">
        <v>316.58800000000002</v>
      </c>
      <c r="J53" s="247">
        <f t="shared" si="21"/>
        <v>2.8929654052119599E-3</v>
      </c>
      <c r="K53" s="215">
        <f t="shared" si="22"/>
        <v>7.2633161809944743E-3</v>
      </c>
      <c r="L53" s="52">
        <f t="shared" si="26"/>
        <v>1.216878606240547</v>
      </c>
      <c r="N53" s="27">
        <f t="shared" ref="N53" si="34">(H53/B53)*10</f>
        <v>1.735107223133467</v>
      </c>
      <c r="O53" s="152">
        <f t="shared" ref="O53" si="35">(I53/C53)*10</f>
        <v>1.3054852251078322</v>
      </c>
      <c r="P53" s="52">
        <f t="shared" ref="P53" si="36">(O53-N53)/N53</f>
        <v>-0.24760544610595958</v>
      </c>
    </row>
    <row r="54" spans="1:16" ht="20.100000000000001" customHeight="1" x14ac:dyDescent="0.25">
      <c r="A54" s="38" t="s">
        <v>193</v>
      </c>
      <c r="B54" s="19">
        <v>5618.8700000000008</v>
      </c>
      <c r="C54" s="140">
        <v>1360.93</v>
      </c>
      <c r="D54" s="247">
        <f t="shared" si="19"/>
        <v>1.7547143620244673E-2</v>
      </c>
      <c r="E54" s="215">
        <f t="shared" si="20"/>
        <v>4.2497520043794992E-3</v>
      </c>
      <c r="F54" s="52">
        <f t="shared" ref="F54" si="37">(C54-B54)/B54</f>
        <v>-0.75779293701402595</v>
      </c>
      <c r="H54" s="19">
        <v>1125.7589999999998</v>
      </c>
      <c r="I54" s="140">
        <v>170.91899999999998</v>
      </c>
      <c r="J54" s="247">
        <f t="shared" si="21"/>
        <v>2.280531792060676E-2</v>
      </c>
      <c r="K54" s="215">
        <f t="shared" si="22"/>
        <v>3.9213069931248005E-3</v>
      </c>
      <c r="L54" s="52">
        <f t="shared" si="26"/>
        <v>-0.84817443165011341</v>
      </c>
      <c r="N54" s="27">
        <f t="shared" si="23"/>
        <v>2.0035327387891151</v>
      </c>
      <c r="O54" s="152">
        <f t="shared" si="24"/>
        <v>1.2558985399689915</v>
      </c>
      <c r="P54" s="52">
        <f t="shared" ref="P54" si="38">(O54-N54)/N54</f>
        <v>-0.37315796460205336</v>
      </c>
    </row>
    <row r="55" spans="1:16" ht="20.100000000000001" customHeight="1" x14ac:dyDescent="0.25">
      <c r="A55" s="38" t="s">
        <v>189</v>
      </c>
      <c r="B55" s="19">
        <v>448.61</v>
      </c>
      <c r="C55" s="140">
        <v>560.44000000000005</v>
      </c>
      <c r="D55" s="247">
        <f t="shared" si="19"/>
        <v>1.4009621328626507E-3</v>
      </c>
      <c r="E55" s="215">
        <f t="shared" si="20"/>
        <v>1.7500760607337973E-3</v>
      </c>
      <c r="F55" s="52">
        <f t="shared" ref="F55:F56" si="39">(C55-B55)/B55</f>
        <v>0.24928111277055803</v>
      </c>
      <c r="H55" s="19">
        <v>118.96299999999999</v>
      </c>
      <c r="I55" s="140">
        <v>147.94200000000001</v>
      </c>
      <c r="J55" s="247">
        <f t="shared" si="21"/>
        <v>2.4099199169530447E-3</v>
      </c>
      <c r="K55" s="215">
        <f t="shared" si="22"/>
        <v>3.3941574615863031E-3</v>
      </c>
      <c r="L55" s="52">
        <f t="shared" ref="L55:L56" si="40">(I55-H55)/H55</f>
        <v>0.24359674856888289</v>
      </c>
      <c r="N55" s="27">
        <f t="shared" si="23"/>
        <v>2.6518133791043441</v>
      </c>
      <c r="O55" s="152">
        <f t="shared" si="24"/>
        <v>2.6397473413746342</v>
      </c>
      <c r="P55" s="52">
        <f t="shared" ref="P55:P56" si="41">(O55-N55)/N55</f>
        <v>-4.5501081730665617E-3</v>
      </c>
    </row>
    <row r="56" spans="1:16" ht="20.100000000000001" customHeight="1" x14ac:dyDescent="0.25">
      <c r="A56" s="38" t="s">
        <v>186</v>
      </c>
      <c r="B56" s="19">
        <v>2127.3500000000004</v>
      </c>
      <c r="C56" s="140">
        <v>553.05999999999995</v>
      </c>
      <c r="D56" s="247">
        <f t="shared" si="19"/>
        <v>6.6434916594488762E-3</v>
      </c>
      <c r="E56" s="215">
        <f t="shared" si="20"/>
        <v>1.7270306654582717E-3</v>
      </c>
      <c r="F56" s="52">
        <f t="shared" si="39"/>
        <v>-0.74002397348814264</v>
      </c>
      <c r="H56" s="19">
        <v>395.30100000000004</v>
      </c>
      <c r="I56" s="140">
        <v>109.93100000000001</v>
      </c>
      <c r="J56" s="247">
        <f t="shared" si="21"/>
        <v>8.0078995409619425E-3</v>
      </c>
      <c r="K56" s="215">
        <f t="shared" si="22"/>
        <v>2.5220905754258015E-3</v>
      </c>
      <c r="L56" s="52">
        <f t="shared" si="40"/>
        <v>-0.72190558587000786</v>
      </c>
      <c r="N56" s="27">
        <f t="shared" si="23"/>
        <v>1.8581850659270924</v>
      </c>
      <c r="O56" s="152">
        <f t="shared" si="24"/>
        <v>1.9876866886052149</v>
      </c>
      <c r="P56" s="52">
        <f t="shared" si="41"/>
        <v>6.9692532273964367E-2</v>
      </c>
    </row>
    <row r="57" spans="1:16" ht="20.100000000000001" customHeight="1" x14ac:dyDescent="0.25">
      <c r="A57" s="38" t="s">
        <v>194</v>
      </c>
      <c r="B57" s="19">
        <v>2073.89</v>
      </c>
      <c r="C57" s="140">
        <v>409.19</v>
      </c>
      <c r="D57" s="247">
        <f t="shared" si="19"/>
        <v>6.4765416680914881E-3</v>
      </c>
      <c r="E57" s="215">
        <f t="shared" si="20"/>
        <v>1.277770364876994E-3</v>
      </c>
      <c r="F57" s="52">
        <f t="shared" si="25"/>
        <v>-0.80269445341845513</v>
      </c>
      <c r="H57" s="19">
        <v>533.52700000000004</v>
      </c>
      <c r="I57" s="140">
        <v>76.783000000000001</v>
      </c>
      <c r="J57" s="247">
        <f t="shared" si="21"/>
        <v>1.0808044043376572E-2</v>
      </c>
      <c r="K57" s="215">
        <f t="shared" si="22"/>
        <v>1.7615930051843363E-3</v>
      </c>
      <c r="L57" s="52">
        <f t="shared" si="26"/>
        <v>-0.85608413444867826</v>
      </c>
      <c r="N57" s="27">
        <f t="shared" si="23"/>
        <v>2.5725906388477693</v>
      </c>
      <c r="O57" s="152">
        <f t="shared" si="24"/>
        <v>1.876463256677827</v>
      </c>
      <c r="P57" s="52">
        <f t="shared" si="8"/>
        <v>-0.27059391869735205</v>
      </c>
    </row>
    <row r="58" spans="1:16" ht="20.100000000000001" customHeight="1" x14ac:dyDescent="0.25">
      <c r="A58" s="38" t="s">
        <v>192</v>
      </c>
      <c r="B58" s="19">
        <v>235.22</v>
      </c>
      <c r="C58" s="140">
        <v>323.25000000000006</v>
      </c>
      <c r="D58" s="247">
        <f t="shared" si="19"/>
        <v>7.3456747039065708E-4</v>
      </c>
      <c r="E58" s="215">
        <f t="shared" si="20"/>
        <v>1.0094070491617302E-3</v>
      </c>
      <c r="F58" s="52">
        <f t="shared" si="25"/>
        <v>0.3742453872969988</v>
      </c>
      <c r="H58" s="19">
        <v>55.192</v>
      </c>
      <c r="I58" s="140">
        <v>54.029999999999987</v>
      </c>
      <c r="J58" s="247">
        <f t="shared" si="21"/>
        <v>1.1180644406788029E-3</v>
      </c>
      <c r="K58" s="215">
        <f t="shared" si="22"/>
        <v>1.2395825908092894E-3</v>
      </c>
      <c r="L58" s="52">
        <f t="shared" si="26"/>
        <v>-2.105377590955235E-2</v>
      </c>
      <c r="N58" s="27">
        <f t="shared" ref="N58" si="42">(H58/B58)*10</f>
        <v>2.3463991157214523</v>
      </c>
      <c r="O58" s="152">
        <f t="shared" ref="O58" si="43">(I58/C58)*10</f>
        <v>1.6714617169373545</v>
      </c>
      <c r="P58" s="52">
        <f t="shared" ref="P58" si="44">(O58-N58)/N58</f>
        <v>-0.28764816448397501</v>
      </c>
    </row>
    <row r="59" spans="1:16" ht="20.100000000000001" customHeight="1" x14ac:dyDescent="0.25">
      <c r="A59" s="38" t="s">
        <v>197</v>
      </c>
      <c r="B59" s="19">
        <v>141.26</v>
      </c>
      <c r="C59" s="140">
        <v>228.31999999999996</v>
      </c>
      <c r="D59" s="247">
        <f t="shared" si="19"/>
        <v>4.4114021285343179E-4</v>
      </c>
      <c r="E59" s="215">
        <f t="shared" si="20"/>
        <v>7.1297081968942349E-4</v>
      </c>
      <c r="F59" s="52">
        <f>(C59-B59)/B59</f>
        <v>0.61631034970975496</v>
      </c>
      <c r="H59" s="19">
        <v>85.339000000000013</v>
      </c>
      <c r="I59" s="140">
        <v>46.989000000000011</v>
      </c>
      <c r="J59" s="247">
        <f t="shared" si="21"/>
        <v>1.7287741213054136E-3</v>
      </c>
      <c r="K59" s="215">
        <f t="shared" si="22"/>
        <v>1.0780445374706225E-3</v>
      </c>
      <c r="L59" s="52">
        <f t="shared" si="26"/>
        <v>-0.4493842205791021</v>
      </c>
      <c r="N59" s="27">
        <f t="shared" si="23"/>
        <v>6.0412714144131394</v>
      </c>
      <c r="O59" s="152">
        <f t="shared" si="24"/>
        <v>2.0580325858444297</v>
      </c>
      <c r="P59" s="52">
        <f>(O59-N59)/N59</f>
        <v>-0.65933783724160799</v>
      </c>
    </row>
    <row r="60" spans="1:16" ht="20.100000000000001" customHeight="1" x14ac:dyDescent="0.25">
      <c r="A60" s="38" t="s">
        <v>221</v>
      </c>
      <c r="B60" s="19">
        <v>94.050000000000011</v>
      </c>
      <c r="C60" s="140">
        <v>152.47999999999999</v>
      </c>
      <c r="D60" s="247">
        <f t="shared" si="19"/>
        <v>2.9370831812873614E-4</v>
      </c>
      <c r="E60" s="215">
        <f t="shared" si="20"/>
        <v>4.7614659506939078E-4</v>
      </c>
      <c r="F60" s="52">
        <f>(C60-B60)/B60</f>
        <v>0.62126528442317885</v>
      </c>
      <c r="H60" s="19">
        <v>26.685999999999996</v>
      </c>
      <c r="I60" s="140">
        <v>45.02</v>
      </c>
      <c r="J60" s="247">
        <f t="shared" si="21"/>
        <v>5.405976892294994E-4</v>
      </c>
      <c r="K60" s="215">
        <f t="shared" si="22"/>
        <v>1.0328707799043906E-3</v>
      </c>
      <c r="L60" s="52">
        <f t="shared" si="26"/>
        <v>0.68702690549351753</v>
      </c>
      <c r="N60" s="27">
        <f t="shared" ref="N60" si="45">(H60/B60)*10</f>
        <v>2.8374269005847945</v>
      </c>
      <c r="O60" s="152">
        <f t="shared" ref="O60" si="46">(I60/C60)*10</f>
        <v>2.9525183630640091</v>
      </c>
      <c r="P60" s="52">
        <f>(O60-N60)/N60</f>
        <v>4.0561912786367872E-2</v>
      </c>
    </row>
    <row r="61" spans="1:16" ht="20.100000000000001" customHeight="1" thickBot="1" x14ac:dyDescent="0.3">
      <c r="A61" s="8" t="s">
        <v>17</v>
      </c>
      <c r="B61" s="19">
        <f>B62-SUM(B39:B60)</f>
        <v>725.53000000008615</v>
      </c>
      <c r="C61" s="140">
        <f>C62-SUM(C39:C60)</f>
        <v>311.76000000000931</v>
      </c>
      <c r="D61" s="247">
        <f t="shared" si="19"/>
        <v>2.265754343986892E-3</v>
      </c>
      <c r="E61" s="215">
        <f t="shared" si="20"/>
        <v>9.7352742968807523E-4</v>
      </c>
      <c r="F61" s="52">
        <f t="shared" si="25"/>
        <v>-0.57030033217100284</v>
      </c>
      <c r="H61" s="196">
        <f>H62-SUM(H39:H60)</f>
        <v>124.27400000000489</v>
      </c>
      <c r="I61" s="142">
        <f>I62-SUM(I39:I60)</f>
        <v>89.337000000014086</v>
      </c>
      <c r="J61" s="247">
        <f t="shared" si="21"/>
        <v>2.5175087023648905E-3</v>
      </c>
      <c r="K61" s="215">
        <f t="shared" si="22"/>
        <v>2.049612991211308E-3</v>
      </c>
      <c r="L61" s="52">
        <f t="shared" si="26"/>
        <v>-0.28112879604735846</v>
      </c>
      <c r="N61" s="27">
        <f t="shared" si="23"/>
        <v>1.712871969456675</v>
      </c>
      <c r="O61" s="152">
        <f t="shared" si="24"/>
        <v>2.8655696689765016</v>
      </c>
      <c r="P61" s="52">
        <f t="shared" si="8"/>
        <v>0.67296197268349467</v>
      </c>
    </row>
    <row r="62" spans="1:16" ht="26.25" customHeight="1" thickBot="1" x14ac:dyDescent="0.3">
      <c r="A62" s="12" t="s">
        <v>18</v>
      </c>
      <c r="B62" s="17">
        <v>320215.64999999997</v>
      </c>
      <c r="C62" s="145">
        <v>320237.51</v>
      </c>
      <c r="D62" s="253">
        <f>SUM(D39:D61)</f>
        <v>1.0000000000000004</v>
      </c>
      <c r="E62" s="254">
        <f>SUM(E39:E61)</f>
        <v>1.0000000000000002</v>
      </c>
      <c r="F62" s="57">
        <f t="shared" si="25"/>
        <v>6.8266494782638634E-5</v>
      </c>
      <c r="G62" s="1"/>
      <c r="H62" s="17">
        <v>49363.881000000008</v>
      </c>
      <c r="I62" s="145">
        <v>43587.253000000012</v>
      </c>
      <c r="J62" s="253">
        <f>SUM(J39:J61)</f>
        <v>1.0000000000000002</v>
      </c>
      <c r="K62" s="254">
        <f>SUM(K39:K61)</f>
        <v>1</v>
      </c>
      <c r="L62" s="57">
        <f t="shared" si="26"/>
        <v>-0.11702135008388008</v>
      </c>
      <c r="M62" s="1"/>
      <c r="N62" s="29">
        <f t="shared" si="23"/>
        <v>1.5415823992362652</v>
      </c>
      <c r="O62" s="146">
        <f t="shared" si="24"/>
        <v>1.3610914286711762</v>
      </c>
      <c r="P62" s="57">
        <f t="shared" si="8"/>
        <v>-0.11708162382660071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4"/>
      <c r="D65" s="348" t="s">
        <v>104</v>
      </c>
      <c r="E65" s="344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4"/>
      <c r="P65" s="130" t="s">
        <v>0</v>
      </c>
    </row>
    <row r="66" spans="1:16" x14ac:dyDescent="0.25">
      <c r="A66" s="361"/>
      <c r="B66" s="351" t="str">
        <f>B5</f>
        <v>jan-set</v>
      </c>
      <c r="C66" s="353"/>
      <c r="D66" s="351" t="str">
        <f>B5</f>
        <v>jan-set</v>
      </c>
      <c r="E66" s="353"/>
      <c r="F66" s="131" t="str">
        <f>F37</f>
        <v>2022/2021</v>
      </c>
      <c r="H66" s="354" t="str">
        <f>B5</f>
        <v>jan-set</v>
      </c>
      <c r="I66" s="353"/>
      <c r="J66" s="351" t="str">
        <f>B5</f>
        <v>jan-set</v>
      </c>
      <c r="K66" s="352"/>
      <c r="L66" s="131" t="str">
        <f>L37</f>
        <v>2022/2021</v>
      </c>
      <c r="N66" s="354" t="str">
        <f>B5</f>
        <v>jan-set</v>
      </c>
      <c r="O66" s="352"/>
      <c r="P66" s="131" t="str">
        <f>P37</f>
        <v>2022/2021</v>
      </c>
    </row>
    <row r="67" spans="1:16" ht="19.5" customHeight="1" thickBot="1" x14ac:dyDescent="0.3">
      <c r="A67" s="362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171</v>
      </c>
      <c r="B68" s="39">
        <v>126732.86</v>
      </c>
      <c r="C68" s="147">
        <v>206736.34</v>
      </c>
      <c r="D68" s="247">
        <f>B68/$B$96</f>
        <v>0.24864123466725735</v>
      </c>
      <c r="E68" s="246">
        <f>C68/$C$96</f>
        <v>0.37815553922067707</v>
      </c>
      <c r="F68" s="61">
        <f t="shared" ref="F68:F87" si="47">(C68-B68)/B68</f>
        <v>0.63127652922848898</v>
      </c>
      <c r="H68" s="19">
        <v>10806.056000000002</v>
      </c>
      <c r="I68" s="147">
        <v>21753.098999999998</v>
      </c>
      <c r="J68" s="245">
        <f>H68/$H$96</f>
        <v>0.17243381051741546</v>
      </c>
      <c r="K68" s="246">
        <f>I68/$I$96</f>
        <v>0.30507397003854309</v>
      </c>
      <c r="L68" s="61">
        <f t="shared" ref="L68:L85" si="48">(I68-H68)/H68</f>
        <v>1.0130470358473058</v>
      </c>
      <c r="N68" s="41">
        <f t="shared" ref="N68:N78" si="49">(H68/B68)*10</f>
        <v>0.85266409990274039</v>
      </c>
      <c r="O68" s="149">
        <f t="shared" ref="O68:O78" si="50">(I68/C68)*10</f>
        <v>1.0522145743704274</v>
      </c>
      <c r="P68" s="61">
        <f t="shared" si="8"/>
        <v>0.23403175352456948</v>
      </c>
    </row>
    <row r="69" spans="1:16" ht="20.100000000000001" customHeight="1" x14ac:dyDescent="0.25">
      <c r="A69" s="38" t="s">
        <v>166</v>
      </c>
      <c r="B69" s="19">
        <v>50478.17</v>
      </c>
      <c r="C69" s="140">
        <v>43709.120000000003</v>
      </c>
      <c r="D69" s="247">
        <f t="shared" ref="D69:D95" si="51">B69/$B$96</f>
        <v>9.9034729529055926E-2</v>
      </c>
      <c r="E69" s="215">
        <f t="shared" ref="E69:E95" si="52">C69/$C$96</f>
        <v>7.9951332419163856E-2</v>
      </c>
      <c r="F69" s="52">
        <f t="shared" si="47"/>
        <v>-0.13409856181394841</v>
      </c>
      <c r="H69" s="19">
        <v>7744.9520000000011</v>
      </c>
      <c r="I69" s="140">
        <v>7146.186999999999</v>
      </c>
      <c r="J69" s="214">
        <f t="shared" ref="J69:J96" si="53">H69/$H$96</f>
        <v>0.12358732784972407</v>
      </c>
      <c r="K69" s="215">
        <f t="shared" ref="K69:K96" si="54">I69/$I$96</f>
        <v>0.10022092202714776</v>
      </c>
      <c r="L69" s="52">
        <f t="shared" si="48"/>
        <v>-7.7310356474772482E-2</v>
      </c>
      <c r="N69" s="40">
        <f t="shared" si="49"/>
        <v>1.5343171117336469</v>
      </c>
      <c r="O69" s="143">
        <f t="shared" si="50"/>
        <v>1.6349418611035862</v>
      </c>
      <c r="P69" s="52">
        <f t="shared" si="8"/>
        <v>6.5582759001000718E-2</v>
      </c>
    </row>
    <row r="70" spans="1:16" ht="20.100000000000001" customHeight="1" x14ac:dyDescent="0.25">
      <c r="A70" s="38" t="s">
        <v>163</v>
      </c>
      <c r="B70" s="19">
        <v>35632.69999999999</v>
      </c>
      <c r="C70" s="140">
        <v>25225.460000000014</v>
      </c>
      <c r="D70" s="247">
        <f t="shared" si="51"/>
        <v>6.9908929085384638E-2</v>
      </c>
      <c r="E70" s="215">
        <f t="shared" si="52"/>
        <v>4.6141609299988701E-2</v>
      </c>
      <c r="F70" s="52">
        <f t="shared" si="47"/>
        <v>-0.29206992453560854</v>
      </c>
      <c r="H70" s="19">
        <v>7616.0640000000003</v>
      </c>
      <c r="I70" s="140">
        <v>7026.6539999999968</v>
      </c>
      <c r="J70" s="214">
        <f t="shared" si="53"/>
        <v>0.12153064324898086</v>
      </c>
      <c r="K70" s="215">
        <f t="shared" si="54"/>
        <v>9.8544544474661211E-2</v>
      </c>
      <c r="L70" s="52">
        <f t="shared" si="48"/>
        <v>-7.7390368568331813E-2</v>
      </c>
      <c r="N70" s="40">
        <f t="shared" si="49"/>
        <v>2.137380552133294</v>
      </c>
      <c r="O70" s="143">
        <f t="shared" si="50"/>
        <v>2.7855404817196567</v>
      </c>
      <c r="P70" s="52">
        <f t="shared" si="8"/>
        <v>0.30324966180657065</v>
      </c>
    </row>
    <row r="71" spans="1:16" ht="20.100000000000001" customHeight="1" x14ac:dyDescent="0.25">
      <c r="A71" s="38" t="s">
        <v>165</v>
      </c>
      <c r="B71" s="19">
        <v>35685.640000000007</v>
      </c>
      <c r="C71" s="140">
        <v>32875.599999999991</v>
      </c>
      <c r="D71" s="247">
        <f t="shared" si="51"/>
        <v>7.0012793757603733E-2</v>
      </c>
      <c r="E71" s="215">
        <f t="shared" si="52"/>
        <v>6.0135002124944686E-2</v>
      </c>
      <c r="F71" s="52">
        <f t="shared" si="47"/>
        <v>-7.8744279211470355E-2</v>
      </c>
      <c r="H71" s="19">
        <v>5915.1380000000017</v>
      </c>
      <c r="I71" s="140">
        <v>5874.5959999999986</v>
      </c>
      <c r="J71" s="214">
        <f t="shared" si="53"/>
        <v>9.4388719166027271E-2</v>
      </c>
      <c r="K71" s="215">
        <f t="shared" si="54"/>
        <v>8.2387632405504382E-2</v>
      </c>
      <c r="L71" s="52">
        <f t="shared" si="48"/>
        <v>-6.8539398404573295E-3</v>
      </c>
      <c r="N71" s="40">
        <f t="shared" si="49"/>
        <v>1.6575681422555406</v>
      </c>
      <c r="O71" s="143">
        <f t="shared" si="50"/>
        <v>1.7869167406830599</v>
      </c>
      <c r="P71" s="52">
        <f t="shared" si="8"/>
        <v>7.8035161952079907E-2</v>
      </c>
    </row>
    <row r="72" spans="1:16" ht="20.100000000000001" customHeight="1" x14ac:dyDescent="0.25">
      <c r="A72" s="38" t="s">
        <v>172</v>
      </c>
      <c r="B72" s="19">
        <v>27447.52</v>
      </c>
      <c r="C72" s="140">
        <v>25840.760000000006</v>
      </c>
      <c r="D72" s="247">
        <f t="shared" si="51"/>
        <v>5.3850163733022677E-2</v>
      </c>
      <c r="E72" s="215">
        <f t="shared" si="52"/>
        <v>4.726709649436623E-2</v>
      </c>
      <c r="F72" s="52">
        <f t="shared" si="47"/>
        <v>-5.8539350731869208E-2</v>
      </c>
      <c r="H72" s="19">
        <v>4990.2759999999989</v>
      </c>
      <c r="I72" s="140">
        <v>5088.6370000000015</v>
      </c>
      <c r="J72" s="214">
        <f t="shared" si="53"/>
        <v>7.9630561438290309E-2</v>
      </c>
      <c r="K72" s="215">
        <f t="shared" si="54"/>
        <v>7.1365035927755505E-2</v>
      </c>
      <c r="L72" s="52">
        <f t="shared" si="48"/>
        <v>1.9710533044665791E-2</v>
      </c>
      <c r="N72" s="40">
        <f t="shared" si="49"/>
        <v>1.8181154435810589</v>
      </c>
      <c r="O72" s="143">
        <f t="shared" si="50"/>
        <v>1.9692288462104057</v>
      </c>
      <c r="P72" s="52">
        <f t="shared" ref="P72:P78" si="55">(O72-N72)/N72</f>
        <v>8.3115405659667921E-2</v>
      </c>
    </row>
    <row r="73" spans="1:16" ht="20.100000000000001" customHeight="1" x14ac:dyDescent="0.25">
      <c r="A73" s="38" t="s">
        <v>183</v>
      </c>
      <c r="B73" s="19">
        <v>68510.549999999988</v>
      </c>
      <c r="C73" s="140">
        <v>78096.030000000013</v>
      </c>
      <c r="D73" s="247">
        <f t="shared" si="51"/>
        <v>0.13441303020963044</v>
      </c>
      <c r="E73" s="215">
        <f t="shared" si="52"/>
        <v>0.14285077473870428</v>
      </c>
      <c r="F73" s="52">
        <f t="shared" si="47"/>
        <v>0.13991246603625321</v>
      </c>
      <c r="H73" s="19">
        <v>3731.027</v>
      </c>
      <c r="I73" s="140">
        <v>4951.3639999999996</v>
      </c>
      <c r="J73" s="214">
        <f t="shared" si="53"/>
        <v>5.9536541616419622E-2</v>
      </c>
      <c r="K73" s="215">
        <f t="shared" si="54"/>
        <v>6.9439865675503101E-2</v>
      </c>
      <c r="L73" s="52">
        <f t="shared" si="48"/>
        <v>0.32707804044301997</v>
      </c>
      <c r="N73" s="40">
        <f t="shared" si="49"/>
        <v>0.54459159939600554</v>
      </c>
      <c r="O73" s="143">
        <f t="shared" si="50"/>
        <v>0.63400969293829645</v>
      </c>
      <c r="P73" s="52">
        <f t="shared" si="55"/>
        <v>0.16419293584671987</v>
      </c>
    </row>
    <row r="74" spans="1:16" ht="20.100000000000001" customHeight="1" x14ac:dyDescent="0.25">
      <c r="A74" s="38" t="s">
        <v>167</v>
      </c>
      <c r="B74" s="19">
        <v>15042.359999999999</v>
      </c>
      <c r="C74" s="140">
        <v>8414.59</v>
      </c>
      <c r="D74" s="247">
        <f t="shared" si="51"/>
        <v>2.9512085205915538E-2</v>
      </c>
      <c r="E74" s="215">
        <f t="shared" si="52"/>
        <v>1.5391700456585992E-2</v>
      </c>
      <c r="F74" s="52">
        <f t="shared" si="47"/>
        <v>-0.44060705899872088</v>
      </c>
      <c r="H74" s="19">
        <v>2915.5009999999997</v>
      </c>
      <c r="I74" s="140">
        <v>2050.7329999999997</v>
      </c>
      <c r="J74" s="214">
        <f t="shared" si="53"/>
        <v>4.6523074375825479E-2</v>
      </c>
      <c r="K74" s="215">
        <f t="shared" si="54"/>
        <v>2.8760281824628829E-2</v>
      </c>
      <c r="L74" s="52">
        <f t="shared" si="48"/>
        <v>-0.296610428190558</v>
      </c>
      <c r="N74" s="40">
        <f t="shared" si="49"/>
        <v>1.9381938738336271</v>
      </c>
      <c r="O74" s="143">
        <f t="shared" si="50"/>
        <v>2.4371157715349172</v>
      </c>
      <c r="P74" s="52">
        <f t="shared" si="55"/>
        <v>0.25741588828492873</v>
      </c>
    </row>
    <row r="75" spans="1:16" ht="20.100000000000001" customHeight="1" x14ac:dyDescent="0.25">
      <c r="A75" s="38" t="s">
        <v>201</v>
      </c>
      <c r="B75" s="19">
        <v>21662.719999999998</v>
      </c>
      <c r="C75" s="140">
        <v>21333.63</v>
      </c>
      <c r="D75" s="247">
        <f t="shared" si="51"/>
        <v>4.2500780358393941E-2</v>
      </c>
      <c r="E75" s="215">
        <f t="shared" si="52"/>
        <v>3.902279761837911E-2</v>
      </c>
      <c r="F75" s="52">
        <f t="shared" si="47"/>
        <v>-1.5191536427558338E-2</v>
      </c>
      <c r="H75" s="19">
        <v>1803.8389999999999</v>
      </c>
      <c r="I75" s="140">
        <v>1938.2549999999999</v>
      </c>
      <c r="J75" s="214">
        <f t="shared" si="53"/>
        <v>2.8784121822978164E-2</v>
      </c>
      <c r="K75" s="215">
        <f t="shared" si="54"/>
        <v>2.7182846352009724E-2</v>
      </c>
      <c r="L75" s="52">
        <f t="shared" si="48"/>
        <v>7.4516628146968744E-2</v>
      </c>
      <c r="N75" s="40">
        <f t="shared" si="49"/>
        <v>0.83269275511108498</v>
      </c>
      <c r="O75" s="143">
        <f t="shared" si="50"/>
        <v>0.90854439680448174</v>
      </c>
      <c r="P75" s="52">
        <f t="shared" si="55"/>
        <v>9.1091991887545368E-2</v>
      </c>
    </row>
    <row r="76" spans="1:16" ht="20.100000000000001" customHeight="1" x14ac:dyDescent="0.25">
      <c r="A76" s="38" t="s">
        <v>200</v>
      </c>
      <c r="B76" s="19">
        <v>7172.53</v>
      </c>
      <c r="C76" s="140">
        <v>7195.489999999998</v>
      </c>
      <c r="D76" s="247">
        <f t="shared" si="51"/>
        <v>1.4072015062927984E-2</v>
      </c>
      <c r="E76" s="215">
        <f t="shared" si="52"/>
        <v>1.3161761502148045E-2</v>
      </c>
      <c r="F76" s="52">
        <f t="shared" si="47"/>
        <v>3.2011019821455216E-3</v>
      </c>
      <c r="H76" s="19">
        <v>1018.1810000000003</v>
      </c>
      <c r="I76" s="140">
        <v>1376.7169999999994</v>
      </c>
      <c r="J76" s="214">
        <f t="shared" si="53"/>
        <v>1.6247262611486801E-2</v>
      </c>
      <c r="K76" s="215">
        <f t="shared" si="54"/>
        <v>1.9307617770210707E-2</v>
      </c>
      <c r="L76" s="52">
        <f t="shared" si="48"/>
        <v>0.35213385439327494</v>
      </c>
      <c r="N76" s="40">
        <f t="shared" si="49"/>
        <v>1.4195562793045136</v>
      </c>
      <c r="O76" s="143">
        <f t="shared" si="50"/>
        <v>1.9133054176991418</v>
      </c>
      <c r="P76" s="52">
        <f t="shared" si="55"/>
        <v>0.34781934720934898</v>
      </c>
    </row>
    <row r="77" spans="1:16" ht="20.100000000000001" customHeight="1" x14ac:dyDescent="0.25">
      <c r="A77" s="38" t="s">
        <v>198</v>
      </c>
      <c r="B77" s="19">
        <v>3748.66</v>
      </c>
      <c r="C77" s="140">
        <v>4936.0300000000007</v>
      </c>
      <c r="D77" s="247">
        <f t="shared" si="51"/>
        <v>7.3546154544903422E-3</v>
      </c>
      <c r="E77" s="215">
        <f t="shared" si="52"/>
        <v>9.0288291176067008E-3</v>
      </c>
      <c r="F77" s="52">
        <f t="shared" si="47"/>
        <v>0.31674518361227766</v>
      </c>
      <c r="H77" s="19">
        <v>870.43899999999996</v>
      </c>
      <c r="I77" s="140">
        <v>1270.1909999999998</v>
      </c>
      <c r="J77" s="214">
        <f t="shared" si="53"/>
        <v>1.3889721984872979E-2</v>
      </c>
      <c r="K77" s="215">
        <f t="shared" si="54"/>
        <v>1.7813655473973022E-2</v>
      </c>
      <c r="L77" s="52">
        <f t="shared" si="48"/>
        <v>0.45925331930209912</v>
      </c>
      <c r="N77" s="40">
        <f t="shared" si="49"/>
        <v>2.3220003948077448</v>
      </c>
      <c r="O77" s="143">
        <f t="shared" si="50"/>
        <v>2.5733048624096688</v>
      </c>
      <c r="P77" s="52">
        <f t="shared" si="55"/>
        <v>0.10822757315798448</v>
      </c>
    </row>
    <row r="78" spans="1:16" ht="20.100000000000001" customHeight="1" x14ac:dyDescent="0.25">
      <c r="A78" s="38" t="s">
        <v>177</v>
      </c>
      <c r="B78" s="19">
        <v>7540.7600000000011</v>
      </c>
      <c r="C78" s="140">
        <v>5693.5200000000023</v>
      </c>
      <c r="D78" s="247">
        <f t="shared" si="51"/>
        <v>1.4794457228610385E-2</v>
      </c>
      <c r="E78" s="215">
        <f t="shared" si="52"/>
        <v>1.0414405738554287E-2</v>
      </c>
      <c r="F78" s="52">
        <f t="shared" si="47"/>
        <v>-0.24496735077100965</v>
      </c>
      <c r="H78" s="19">
        <v>1629.5629999999999</v>
      </c>
      <c r="I78" s="140">
        <v>1248.9159999999999</v>
      </c>
      <c r="J78" s="214">
        <f t="shared" si="53"/>
        <v>2.6003174291174415E-2</v>
      </c>
      <c r="K78" s="215">
        <f t="shared" si="54"/>
        <v>1.7515286551339517E-2</v>
      </c>
      <c r="L78" s="52">
        <f t="shared" si="48"/>
        <v>-0.23358839148900654</v>
      </c>
      <c r="N78" s="40">
        <f t="shared" si="49"/>
        <v>2.1610063176655929</v>
      </c>
      <c r="O78" s="143">
        <f t="shared" si="50"/>
        <v>2.1935744495496627</v>
      </c>
      <c r="P78" s="52">
        <f t="shared" si="55"/>
        <v>1.5070817525073801E-2</v>
      </c>
    </row>
    <row r="79" spans="1:16" ht="20.100000000000001" customHeight="1" x14ac:dyDescent="0.25">
      <c r="A79" s="38" t="s">
        <v>184</v>
      </c>
      <c r="B79" s="19">
        <v>11789.439999999997</v>
      </c>
      <c r="C79" s="140">
        <v>8217.3200000000015</v>
      </c>
      <c r="D79" s="247">
        <f t="shared" si="51"/>
        <v>2.3130077847493932E-2</v>
      </c>
      <c r="E79" s="215">
        <f t="shared" si="52"/>
        <v>1.5030860445477823E-2</v>
      </c>
      <c r="F79" s="52">
        <f t="shared" si="47"/>
        <v>-0.30299318712339146</v>
      </c>
      <c r="H79" s="19">
        <v>1554.6489999999997</v>
      </c>
      <c r="I79" s="140">
        <v>1247.057</v>
      </c>
      <c r="J79" s="214">
        <f t="shared" si="53"/>
        <v>2.4807760674855777E-2</v>
      </c>
      <c r="K79" s="215">
        <f t="shared" si="54"/>
        <v>1.748921520811152E-2</v>
      </c>
      <c r="L79" s="52">
        <f t="shared" si="48"/>
        <v>-0.19785302019941461</v>
      </c>
      <c r="N79" s="40">
        <f t="shared" ref="N79:N83" si="56">(H79/B79)*10</f>
        <v>1.3186792587264538</v>
      </c>
      <c r="O79" s="143">
        <f t="shared" ref="O79:O83" si="57">(I79/C79)*10</f>
        <v>1.5175957611484034</v>
      </c>
      <c r="P79" s="52">
        <f t="shared" ref="P79:P83" si="58">(O79-N79)/N79</f>
        <v>0.15084524997690349</v>
      </c>
    </row>
    <row r="80" spans="1:16" ht="20.100000000000001" customHeight="1" x14ac:dyDescent="0.25">
      <c r="A80" s="38" t="s">
        <v>182</v>
      </c>
      <c r="B80" s="19">
        <v>1723.6399999999996</v>
      </c>
      <c r="C80" s="140">
        <v>2197.7800000000002</v>
      </c>
      <c r="D80" s="247">
        <f t="shared" si="51"/>
        <v>3.3816642165407722E-3</v>
      </c>
      <c r="E80" s="215">
        <f t="shared" si="52"/>
        <v>4.020109289873371E-3</v>
      </c>
      <c r="F80" s="52">
        <f t="shared" si="47"/>
        <v>0.27508064328978249</v>
      </c>
      <c r="H80" s="19">
        <v>462.11700000000008</v>
      </c>
      <c r="I80" s="140">
        <v>1003.852</v>
      </c>
      <c r="J80" s="214">
        <f t="shared" si="53"/>
        <v>7.3740683201046226E-3</v>
      </c>
      <c r="K80" s="215">
        <f t="shared" si="54"/>
        <v>1.407841314799016E-2</v>
      </c>
      <c r="L80" s="52">
        <f t="shared" si="48"/>
        <v>1.1722897015258036</v>
      </c>
      <c r="N80" s="40">
        <f t="shared" si="56"/>
        <v>2.6810528880740767</v>
      </c>
      <c r="O80" s="143">
        <f t="shared" si="57"/>
        <v>4.5675727324845976</v>
      </c>
      <c r="P80" s="52">
        <f t="shared" si="58"/>
        <v>0.70364887347138261</v>
      </c>
    </row>
    <row r="81" spans="1:16" ht="20.100000000000001" customHeight="1" x14ac:dyDescent="0.25">
      <c r="A81" s="38" t="s">
        <v>207</v>
      </c>
      <c r="B81" s="19">
        <v>36110.94999999999</v>
      </c>
      <c r="C81" s="140">
        <v>31113.07</v>
      </c>
      <c r="D81" s="247">
        <f t="shared" si="51"/>
        <v>7.0847222993370429E-2</v>
      </c>
      <c r="E81" s="215">
        <f t="shared" si="52"/>
        <v>5.6911038294770386E-2</v>
      </c>
      <c r="F81" s="52">
        <f t="shared" si="47"/>
        <v>-0.13840344826153816</v>
      </c>
      <c r="H81" s="19">
        <v>1104.5550000000001</v>
      </c>
      <c r="I81" s="140">
        <v>942.48799999999994</v>
      </c>
      <c r="J81" s="214">
        <f t="shared" si="53"/>
        <v>1.762554511803972E-2</v>
      </c>
      <c r="K81" s="215">
        <f t="shared" si="54"/>
        <v>1.3217820406815893E-2</v>
      </c>
      <c r="L81" s="52">
        <f t="shared" si="48"/>
        <v>-0.14672605709991818</v>
      </c>
      <c r="N81" s="40">
        <f t="shared" si="56"/>
        <v>0.30587813391782837</v>
      </c>
      <c r="O81" s="143">
        <f t="shared" si="57"/>
        <v>0.30292349806688956</v>
      </c>
      <c r="P81" s="52">
        <f t="shared" si="58"/>
        <v>-9.6595196691390203E-3</v>
      </c>
    </row>
    <row r="82" spans="1:16" ht="20.100000000000001" customHeight="1" x14ac:dyDescent="0.25">
      <c r="A82" s="38" t="s">
        <v>210</v>
      </c>
      <c r="B82" s="19">
        <v>30.48</v>
      </c>
      <c r="C82" s="140">
        <v>95.22</v>
      </c>
      <c r="D82" s="247">
        <f t="shared" si="51"/>
        <v>5.9799682834096891E-5</v>
      </c>
      <c r="E82" s="215">
        <f t="shared" si="52"/>
        <v>1.7417339614599382E-4</v>
      </c>
      <c r="F82" s="52">
        <f t="shared" si="47"/>
        <v>2.1240157480314958</v>
      </c>
      <c r="H82" s="19">
        <v>460.41099999999994</v>
      </c>
      <c r="I82" s="140">
        <v>661.64099999999996</v>
      </c>
      <c r="J82" s="214">
        <f t="shared" si="53"/>
        <v>7.3468454294641581E-3</v>
      </c>
      <c r="K82" s="215">
        <f t="shared" si="54"/>
        <v>9.2791122134033271E-3</v>
      </c>
      <c r="L82" s="52">
        <f t="shared" si="48"/>
        <v>0.43706601275816614</v>
      </c>
      <c r="N82" s="40">
        <f t="shared" si="56"/>
        <v>151.0534776902887</v>
      </c>
      <c r="O82" s="143">
        <f t="shared" si="57"/>
        <v>69.485507246376812</v>
      </c>
      <c r="P82" s="52">
        <f t="shared" si="58"/>
        <v>-0.53999399213538224</v>
      </c>
    </row>
    <row r="83" spans="1:16" ht="20.100000000000001" customHeight="1" x14ac:dyDescent="0.25">
      <c r="A83" s="38" t="s">
        <v>222</v>
      </c>
      <c r="B83" s="19">
        <v>5187.45</v>
      </c>
      <c r="C83" s="140">
        <v>4240.41</v>
      </c>
      <c r="D83" s="247">
        <f t="shared" si="51"/>
        <v>1.0177423383127819E-2</v>
      </c>
      <c r="E83" s="215">
        <f t="shared" si="52"/>
        <v>7.7564231332853777E-3</v>
      </c>
      <c r="F83" s="52">
        <f t="shared" si="47"/>
        <v>-0.18256368736084203</v>
      </c>
      <c r="H83" s="19">
        <v>729.69899999999996</v>
      </c>
      <c r="I83" s="140">
        <v>563.12900000000002</v>
      </c>
      <c r="J83" s="214">
        <f t="shared" si="53"/>
        <v>1.1643913292763569E-2</v>
      </c>
      <c r="K83" s="215">
        <f t="shared" si="54"/>
        <v>7.8975413881872542E-3</v>
      </c>
      <c r="L83" s="52">
        <f t="shared" si="48"/>
        <v>-0.22827220538879722</v>
      </c>
      <c r="N83" s="40">
        <f t="shared" si="56"/>
        <v>1.4066622328889915</v>
      </c>
      <c r="O83" s="143">
        <f t="shared" si="57"/>
        <v>1.3280060182859676</v>
      </c>
      <c r="P83" s="52">
        <f t="shared" si="58"/>
        <v>-5.5916916487819796E-2</v>
      </c>
    </row>
    <row r="84" spans="1:16" ht="20.100000000000001" customHeight="1" x14ac:dyDescent="0.25">
      <c r="A84" s="38" t="s">
        <v>199</v>
      </c>
      <c r="B84" s="19">
        <v>4720.83</v>
      </c>
      <c r="C84" s="140">
        <v>4268.28</v>
      </c>
      <c r="D84" s="247">
        <f t="shared" si="51"/>
        <v>9.2619467425751195E-3</v>
      </c>
      <c r="E84" s="215">
        <f t="shared" si="52"/>
        <v>7.8074020510609382E-3</v>
      </c>
      <c r="F84" s="52">
        <f t="shared" si="47"/>
        <v>-9.5862380132307287E-2</v>
      </c>
      <c r="H84" s="19">
        <v>510.17900000000003</v>
      </c>
      <c r="I84" s="140">
        <v>527.9</v>
      </c>
      <c r="J84" s="214">
        <f t="shared" si="53"/>
        <v>8.1410006588865068E-3</v>
      </c>
      <c r="K84" s="215">
        <f t="shared" si="54"/>
        <v>7.4034761108450302E-3</v>
      </c>
      <c r="L84" s="52">
        <f t="shared" si="48"/>
        <v>3.4734867566089442E-2</v>
      </c>
      <c r="N84" s="40">
        <f t="shared" ref="N84" si="59">(H84/B84)*10</f>
        <v>1.0806976739259835</v>
      </c>
      <c r="O84" s="143">
        <f t="shared" ref="O84" si="60">(I84/C84)*10</f>
        <v>1.2367979607710835</v>
      </c>
      <c r="P84" s="52">
        <f t="shared" ref="P84" si="61">(O84-N84)/N84</f>
        <v>0.14444399262748045</v>
      </c>
    </row>
    <row r="85" spans="1:16" ht="20.100000000000001" customHeight="1" x14ac:dyDescent="0.25">
      <c r="A85" s="38" t="s">
        <v>223</v>
      </c>
      <c r="B85" s="19">
        <v>2268.1100000000006</v>
      </c>
      <c r="C85" s="140">
        <v>2168.7000000000007</v>
      </c>
      <c r="D85" s="247">
        <f t="shared" si="51"/>
        <v>4.4498772517337117E-3</v>
      </c>
      <c r="E85" s="215">
        <f t="shared" si="52"/>
        <v>3.966917078574007E-3</v>
      </c>
      <c r="F85" s="52">
        <f t="shared" si="47"/>
        <v>-4.3829443898223554E-2</v>
      </c>
      <c r="H85" s="19">
        <v>495.79300000000001</v>
      </c>
      <c r="I85" s="140">
        <v>498.67299999999994</v>
      </c>
      <c r="J85" s="214">
        <f t="shared" si="53"/>
        <v>7.9114411602032187E-3</v>
      </c>
      <c r="K85" s="215">
        <f t="shared" si="54"/>
        <v>6.993585229443878E-3</v>
      </c>
      <c r="L85" s="52">
        <f t="shared" si="48"/>
        <v>5.8088758816682339E-3</v>
      </c>
      <c r="N85" s="40">
        <f t="shared" ref="N85" si="62">(H85/B85)*10</f>
        <v>2.1859301356636136</v>
      </c>
      <c r="O85" s="143">
        <f t="shared" ref="O85" si="63">(I85/C85)*10</f>
        <v>2.2994097846636223</v>
      </c>
      <c r="P85" s="52">
        <f t="shared" ref="P85" si="64">(O85-N85)/N85</f>
        <v>5.1913666932249927E-2</v>
      </c>
    </row>
    <row r="86" spans="1:16" ht="20.100000000000001" customHeight="1" x14ac:dyDescent="0.25">
      <c r="A86" s="38" t="s">
        <v>202</v>
      </c>
      <c r="B86" s="19">
        <v>862.0999999999998</v>
      </c>
      <c r="C86" s="140">
        <v>1643.8399999999997</v>
      </c>
      <c r="D86" s="247">
        <f t="shared" si="51"/>
        <v>1.6913814491888097E-3</v>
      </c>
      <c r="E86" s="215">
        <f t="shared" si="52"/>
        <v>3.0068598563393243E-3</v>
      </c>
      <c r="F86" s="52">
        <f t="shared" si="47"/>
        <v>0.90678575571279441</v>
      </c>
      <c r="H86" s="19">
        <v>234.15299999999996</v>
      </c>
      <c r="I86" s="140">
        <v>455.71800000000002</v>
      </c>
      <c r="J86" s="214">
        <f t="shared" si="53"/>
        <v>3.7364135475592918E-3</v>
      </c>
      <c r="K86" s="215">
        <f t="shared" si="54"/>
        <v>6.391167505743655E-3</v>
      </c>
      <c r="L86" s="52">
        <f t="shared" ref="L86:L88" si="65">(I86-H86)/H86</f>
        <v>0.94624027879207229</v>
      </c>
      <c r="N86" s="40">
        <f t="shared" ref="N86" si="66">(H86/B86)*10</f>
        <v>2.7160770212272363</v>
      </c>
      <c r="O86" s="143">
        <f t="shared" ref="O86" si="67">(I86/C86)*10</f>
        <v>2.7722771072610479</v>
      </c>
      <c r="P86" s="52">
        <f t="shared" ref="P86" si="68">(O86-N86)/N86</f>
        <v>2.0691639299837722E-2</v>
      </c>
    </row>
    <row r="87" spans="1:16" ht="20.100000000000001" customHeight="1" x14ac:dyDescent="0.25">
      <c r="A87" s="38" t="s">
        <v>185</v>
      </c>
      <c r="B87" s="19">
        <v>18236.669999999998</v>
      </c>
      <c r="C87" s="140">
        <v>3447.46</v>
      </c>
      <c r="D87" s="247">
        <f t="shared" si="51"/>
        <v>3.5779103738520002E-2</v>
      </c>
      <c r="E87" s="215">
        <f t="shared" si="52"/>
        <v>6.3059842079129166E-3</v>
      </c>
      <c r="F87" s="52">
        <f t="shared" si="47"/>
        <v>-0.81096000530798662</v>
      </c>
      <c r="H87" s="19">
        <v>3492.8</v>
      </c>
      <c r="I87" s="140">
        <v>418.62600000000003</v>
      </c>
      <c r="J87" s="214">
        <f t="shared" si="53"/>
        <v>5.5735118657096412E-2</v>
      </c>
      <c r="K87" s="215">
        <f t="shared" si="54"/>
        <v>5.8709747876086607E-3</v>
      </c>
      <c r="L87" s="52">
        <f t="shared" si="65"/>
        <v>-0.88014601465872644</v>
      </c>
      <c r="N87" s="40">
        <f t="shared" ref="N87:N88" si="69">(H87/B87)*10</f>
        <v>1.9152619420102468</v>
      </c>
      <c r="O87" s="143">
        <f t="shared" ref="O87:O88" si="70">(I87/C87)*10</f>
        <v>1.2143027040197711</v>
      </c>
      <c r="P87" s="52">
        <f t="shared" ref="P87:P88" si="71">(O87-N87)/N87</f>
        <v>-0.36598609444238905</v>
      </c>
    </row>
    <row r="88" spans="1:16" ht="20.100000000000001" customHeight="1" x14ac:dyDescent="0.25">
      <c r="A88" s="38" t="s">
        <v>224</v>
      </c>
      <c r="B88" s="19">
        <v>1609.1299999999999</v>
      </c>
      <c r="C88" s="140">
        <v>1173.58</v>
      </c>
      <c r="D88" s="247">
        <f t="shared" si="51"/>
        <v>3.157003400224092E-3</v>
      </c>
      <c r="E88" s="215">
        <f t="shared" si="52"/>
        <v>2.1466752179060641E-3</v>
      </c>
      <c r="F88" s="52">
        <f>(C88-B88)/B88</f>
        <v>-0.27067421525917729</v>
      </c>
      <c r="H88" s="19">
        <v>388.238</v>
      </c>
      <c r="I88" s="140">
        <v>277.89500000000004</v>
      </c>
      <c r="J88" s="214">
        <f t="shared" si="53"/>
        <v>6.1951703496317557E-3</v>
      </c>
      <c r="K88" s="215">
        <f t="shared" si="54"/>
        <v>3.8973081906104943E-3</v>
      </c>
      <c r="L88" s="52">
        <f t="shared" si="65"/>
        <v>-0.28421483729052788</v>
      </c>
      <c r="N88" s="40">
        <f t="shared" si="69"/>
        <v>2.4127199169737685</v>
      </c>
      <c r="O88" s="143">
        <f t="shared" si="70"/>
        <v>2.3679254929361444</v>
      </c>
      <c r="P88" s="52">
        <f t="shared" si="71"/>
        <v>-1.8565944485512006E-2</v>
      </c>
    </row>
    <row r="89" spans="1:16" ht="20.100000000000001" customHeight="1" x14ac:dyDescent="0.25">
      <c r="A89" s="38" t="s">
        <v>225</v>
      </c>
      <c r="B89" s="19">
        <v>2786.3199999999997</v>
      </c>
      <c r="C89" s="140">
        <v>1918.7599999999998</v>
      </c>
      <c r="D89" s="247">
        <f t="shared" si="51"/>
        <v>5.4665699565059327E-3</v>
      </c>
      <c r="E89" s="215">
        <f t="shared" si="52"/>
        <v>3.5097347782932901E-3</v>
      </c>
      <c r="F89" s="52">
        <f t="shared" ref="F89:F94" si="72">(C89-B89)/B89</f>
        <v>-0.31136409314077351</v>
      </c>
      <c r="H89" s="19">
        <v>328.03199999999993</v>
      </c>
      <c r="I89" s="140">
        <v>260.51100000000002</v>
      </c>
      <c r="J89" s="214">
        <f t="shared" si="53"/>
        <v>5.2344544329262039E-3</v>
      </c>
      <c r="K89" s="215">
        <f t="shared" si="54"/>
        <v>3.6535081741093955E-3</v>
      </c>
      <c r="L89" s="52">
        <f t="shared" ref="L89:L94" si="73">(I89-H89)/H89</f>
        <v>-0.2058366256950539</v>
      </c>
      <c r="N89" s="40">
        <f t="shared" ref="N89:N94" si="74">(H89/B89)*10</f>
        <v>1.1772947830830629</v>
      </c>
      <c r="O89" s="143">
        <f t="shared" ref="O89:O94" si="75">(I89/C89)*10</f>
        <v>1.3577049761304179</v>
      </c>
      <c r="P89" s="52">
        <f t="shared" ref="P89:P94" si="76">(O89-N89)/N89</f>
        <v>0.15324130849786183</v>
      </c>
    </row>
    <row r="90" spans="1:16" ht="20.100000000000001" customHeight="1" x14ac:dyDescent="0.25">
      <c r="A90" s="38" t="s">
        <v>226</v>
      </c>
      <c r="B90" s="19">
        <v>473.96999999999991</v>
      </c>
      <c r="C90" s="140">
        <v>773.77</v>
      </c>
      <c r="D90" s="247">
        <f t="shared" si="51"/>
        <v>9.2989683966131556E-4</v>
      </c>
      <c r="E90" s="215">
        <f t="shared" si="52"/>
        <v>1.4153554792678601E-3</v>
      </c>
      <c r="F90" s="52">
        <f t="shared" si="72"/>
        <v>0.63252948498850159</v>
      </c>
      <c r="H90" s="19">
        <v>130.15099999999998</v>
      </c>
      <c r="I90" s="140">
        <v>241.42699999999999</v>
      </c>
      <c r="J90" s="214">
        <f t="shared" si="53"/>
        <v>2.0768384758187569E-3</v>
      </c>
      <c r="K90" s="215">
        <f t="shared" si="54"/>
        <v>3.385866692580002E-3</v>
      </c>
      <c r="L90" s="52">
        <f t="shared" si="73"/>
        <v>0.85497614309532788</v>
      </c>
      <c r="N90" s="40">
        <f t="shared" si="74"/>
        <v>2.745975483680402</v>
      </c>
      <c r="O90" s="143">
        <f t="shared" si="75"/>
        <v>3.1201390594104188</v>
      </c>
      <c r="P90" s="52">
        <f t="shared" si="76"/>
        <v>0.136258891586508</v>
      </c>
    </row>
    <row r="91" spans="1:16" ht="20.100000000000001" customHeight="1" x14ac:dyDescent="0.25">
      <c r="A91" s="38" t="s">
        <v>179</v>
      </c>
      <c r="B91" s="19">
        <v>42.46</v>
      </c>
      <c r="C91" s="140">
        <v>162.17000000000002</v>
      </c>
      <c r="D91" s="247">
        <f t="shared" si="51"/>
        <v>8.3303626415215027E-5</v>
      </c>
      <c r="E91" s="215">
        <f t="shared" si="52"/>
        <v>2.9663620723583095E-4</v>
      </c>
      <c r="F91" s="52">
        <f t="shared" si="72"/>
        <v>2.8193593970796043</v>
      </c>
      <c r="H91" s="19">
        <v>56.998000000000005</v>
      </c>
      <c r="I91" s="140">
        <v>238.839</v>
      </c>
      <c r="J91" s="214">
        <f t="shared" si="53"/>
        <v>9.095253931565453E-4</v>
      </c>
      <c r="K91" s="215">
        <f t="shared" si="54"/>
        <v>3.3495715681722224E-3</v>
      </c>
      <c r="L91" s="52">
        <f t="shared" si="73"/>
        <v>3.1903049229797538</v>
      </c>
      <c r="N91" s="40">
        <f t="shared" si="74"/>
        <v>13.423928403203016</v>
      </c>
      <c r="O91" s="143">
        <f t="shared" si="75"/>
        <v>14.727693161497193</v>
      </c>
      <c r="P91" s="52">
        <f t="shared" si="76"/>
        <v>9.7122445765063237E-2</v>
      </c>
    </row>
    <row r="92" spans="1:16" ht="20.100000000000001" customHeight="1" x14ac:dyDescent="0.25">
      <c r="A92" s="38" t="s">
        <v>208</v>
      </c>
      <c r="B92" s="19">
        <v>2128.5999999999995</v>
      </c>
      <c r="C92" s="140">
        <v>1232.73</v>
      </c>
      <c r="D92" s="247">
        <f t="shared" si="51"/>
        <v>4.1761681391292195E-3</v>
      </c>
      <c r="E92" s="215">
        <f t="shared" si="52"/>
        <v>2.2548705170242697E-3</v>
      </c>
      <c r="F92" s="52">
        <f t="shared" si="72"/>
        <v>-0.42087287418960806</v>
      </c>
      <c r="H92" s="19">
        <v>388.661</v>
      </c>
      <c r="I92" s="140">
        <v>232.24099999999999</v>
      </c>
      <c r="J92" s="214">
        <f t="shared" si="53"/>
        <v>6.2019202222817647E-3</v>
      </c>
      <c r="K92" s="215">
        <f t="shared" si="54"/>
        <v>3.2570386350800539E-3</v>
      </c>
      <c r="L92" s="52">
        <f t="shared" si="73"/>
        <v>-0.40245869793984995</v>
      </c>
      <c r="N92" s="40">
        <f t="shared" si="74"/>
        <v>1.8258996523536601</v>
      </c>
      <c r="O92" s="143">
        <f t="shared" si="75"/>
        <v>1.8839567464083782</v>
      </c>
      <c r="P92" s="52">
        <f t="shared" si="76"/>
        <v>3.1796431956093558E-2</v>
      </c>
    </row>
    <row r="93" spans="1:16" ht="20.100000000000001" customHeight="1" x14ac:dyDescent="0.25">
      <c r="A93" s="38" t="s">
        <v>205</v>
      </c>
      <c r="B93" s="19">
        <v>1091.44</v>
      </c>
      <c r="C93" s="140">
        <v>1203.1400000000001</v>
      </c>
      <c r="D93" s="247">
        <f t="shared" si="51"/>
        <v>2.141330900014656E-3</v>
      </c>
      <c r="E93" s="215">
        <f t="shared" si="52"/>
        <v>2.2007454299421449E-3</v>
      </c>
      <c r="F93" s="52">
        <f t="shared" si="72"/>
        <v>0.10234186029465664</v>
      </c>
      <c r="H93" s="19">
        <v>175.62299999999999</v>
      </c>
      <c r="I93" s="140">
        <v>227.46400000000003</v>
      </c>
      <c r="J93" s="214">
        <f t="shared" si="53"/>
        <v>2.802441807121863E-3</v>
      </c>
      <c r="K93" s="215">
        <f t="shared" si="54"/>
        <v>3.1900441183505476E-3</v>
      </c>
      <c r="L93" s="52">
        <f t="shared" si="73"/>
        <v>0.29518343269389569</v>
      </c>
      <c r="N93" s="40">
        <f t="shared" si="74"/>
        <v>1.6090944073884041</v>
      </c>
      <c r="O93" s="143">
        <f t="shared" si="75"/>
        <v>1.8905862991838025</v>
      </c>
      <c r="P93" s="52">
        <f t="shared" si="76"/>
        <v>0.17493808349770223</v>
      </c>
    </row>
    <row r="94" spans="1:16" ht="20.100000000000001" customHeight="1" x14ac:dyDescent="0.25">
      <c r="A94" s="38" t="s">
        <v>227</v>
      </c>
      <c r="B94" s="19">
        <v>4262.68</v>
      </c>
      <c r="C94" s="140">
        <v>4663.6400000000003</v>
      </c>
      <c r="D94" s="247">
        <f t="shared" si="51"/>
        <v>8.3630876648047286E-3</v>
      </c>
      <c r="E94" s="215">
        <f t="shared" si="52"/>
        <v>8.5305819912025078E-3</v>
      </c>
      <c r="F94" s="52">
        <f t="shared" si="72"/>
        <v>9.4062890012855768E-2</v>
      </c>
      <c r="H94" s="19">
        <v>201.27199999999999</v>
      </c>
      <c r="I94" s="140">
        <v>214.96599999999998</v>
      </c>
      <c r="J94" s="214">
        <f t="shared" si="53"/>
        <v>3.2117266383277338E-3</v>
      </c>
      <c r="K94" s="215">
        <f t="shared" si="54"/>
        <v>3.0147672772190049E-3</v>
      </c>
      <c r="L94" s="52">
        <f t="shared" si="73"/>
        <v>6.803728288087757E-2</v>
      </c>
      <c r="N94" s="40">
        <f t="shared" si="74"/>
        <v>0.47217243611999959</v>
      </c>
      <c r="O94" s="143">
        <f t="shared" si="75"/>
        <v>0.46094038133303594</v>
      </c>
      <c r="P94" s="52">
        <f t="shared" si="76"/>
        <v>-2.3788035742325919E-2</v>
      </c>
    </row>
    <row r="95" spans="1:16" ht="20.100000000000001" customHeight="1" thickBot="1" x14ac:dyDescent="0.3">
      <c r="A95" s="8" t="s">
        <v>17</v>
      </c>
      <c r="B95" s="19">
        <f>B96-SUM(B68:B94)</f>
        <v>16722.960000000021</v>
      </c>
      <c r="C95" s="140">
        <f>C96-SUM(C68:C94)</f>
        <v>18120.139999999781</v>
      </c>
      <c r="D95" s="247">
        <f t="shared" si="51"/>
        <v>3.280930787556726E-2</v>
      </c>
      <c r="E95" s="215">
        <f t="shared" si="52"/>
        <v>3.3144783894568687E-2</v>
      </c>
      <c r="F95" s="52">
        <f t="shared" ref="F95" si="77">(C95-B95)/B95</f>
        <v>8.3548606227591193E-2</v>
      </c>
      <c r="H95" s="196">
        <f>H96-SUM(H68:H94)</f>
        <v>2913.4820000000036</v>
      </c>
      <c r="I95" s="119">
        <f>I96-SUM(I68:I94)</f>
        <v>3566.5669999999955</v>
      </c>
      <c r="J95" s="214">
        <f t="shared" si="53"/>
        <v>4.6490856898566989E-2</v>
      </c>
      <c r="K95" s="215">
        <f t="shared" si="54"/>
        <v>5.0018930824451968E-2</v>
      </c>
      <c r="L95" s="52">
        <f t="shared" ref="L95" si="78">(I95-H95)/H95</f>
        <v>0.22415961382290711</v>
      </c>
      <c r="N95" s="40">
        <f t="shared" ref="N95:N96" si="79">(H95/B95)*10</f>
        <v>1.742204729306295</v>
      </c>
      <c r="O95" s="143">
        <f t="shared" ref="O95:O96" si="80">(I95/C95)*10</f>
        <v>1.968288876355281</v>
      </c>
      <c r="P95" s="52">
        <f>(O95-N95)/N95</f>
        <v>0.12976898939943038</v>
      </c>
    </row>
    <row r="96" spans="1:16" ht="26.25" customHeight="1" thickBot="1" x14ac:dyDescent="0.3">
      <c r="A96" s="12" t="s">
        <v>18</v>
      </c>
      <c r="B96" s="17">
        <v>509701.69999999995</v>
      </c>
      <c r="C96" s="145">
        <v>546696.57999999996</v>
      </c>
      <c r="D96" s="243">
        <f>SUM(D68:D95)</f>
        <v>1</v>
      </c>
      <c r="E96" s="244">
        <f>SUM(E68:E95)</f>
        <v>0.99999999999999989</v>
      </c>
      <c r="F96" s="57">
        <f>(C96-B96)/B96</f>
        <v>7.2581433414877772E-2</v>
      </c>
      <c r="G96" s="1"/>
      <c r="H96" s="17">
        <v>62667.848999999987</v>
      </c>
      <c r="I96" s="145">
        <v>71304.342999999993</v>
      </c>
      <c r="J96" s="255">
        <f t="shared" si="53"/>
        <v>1</v>
      </c>
      <c r="K96" s="244">
        <f t="shared" si="54"/>
        <v>1</v>
      </c>
      <c r="L96" s="57">
        <f>(I96-H96)/H96</f>
        <v>0.13781379348124759</v>
      </c>
      <c r="M96" s="1"/>
      <c r="N96" s="37">
        <f t="shared" si="79"/>
        <v>1.229500490188673</v>
      </c>
      <c r="O96" s="150">
        <f t="shared" si="80"/>
        <v>1.3042763684382295</v>
      </c>
      <c r="P96" s="57">
        <f>(O96-N96)/N96</f>
        <v>6.0818095516238235E-2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68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94</v>
      </c>
    </row>
    <row r="2" spans="1:18" ht="15.75" thickBot="1" x14ac:dyDescent="0.3"/>
    <row r="3" spans="1:18" x14ac:dyDescent="0.25">
      <c r="A3" s="331" t="s">
        <v>16</v>
      </c>
      <c r="B3" s="345"/>
      <c r="C3" s="345"/>
      <c r="D3" s="348" t="s">
        <v>1</v>
      </c>
      <c r="E3" s="344"/>
      <c r="F3" s="348" t="s">
        <v>104</v>
      </c>
      <c r="G3" s="344"/>
      <c r="H3" s="130" t="s">
        <v>0</v>
      </c>
      <c r="J3" s="350" t="s">
        <v>19</v>
      </c>
      <c r="K3" s="344"/>
      <c r="L3" s="342" t="s">
        <v>104</v>
      </c>
      <c r="M3" s="343"/>
      <c r="N3" s="130" t="s">
        <v>0</v>
      </c>
      <c r="P3" s="356" t="s">
        <v>22</v>
      </c>
      <c r="Q3" s="344"/>
      <c r="R3" s="130" t="s">
        <v>0</v>
      </c>
    </row>
    <row r="4" spans="1:18" x14ac:dyDescent="0.25">
      <c r="A4" s="346"/>
      <c r="B4" s="347"/>
      <c r="C4" s="347"/>
      <c r="D4" s="351" t="s">
        <v>157</v>
      </c>
      <c r="E4" s="353"/>
      <c r="F4" s="351" t="str">
        <f>D4</f>
        <v>jan-set</v>
      </c>
      <c r="G4" s="353"/>
      <c r="H4" s="131" t="s">
        <v>138</v>
      </c>
      <c r="J4" s="354" t="str">
        <f>D4</f>
        <v>jan-set</v>
      </c>
      <c r="K4" s="353"/>
      <c r="L4" s="355" t="str">
        <f>D4</f>
        <v>jan-set</v>
      </c>
      <c r="M4" s="341"/>
      <c r="N4" s="131" t="str">
        <f>H4</f>
        <v>2022/2021</v>
      </c>
      <c r="P4" s="354" t="str">
        <f>D4</f>
        <v>jan-set</v>
      </c>
      <c r="Q4" s="352"/>
      <c r="R4" s="131" t="str">
        <f>N4</f>
        <v>2022/2021</v>
      </c>
    </row>
    <row r="5" spans="1:18" ht="19.5" customHeight="1" thickBot="1" x14ac:dyDescent="0.3">
      <c r="A5" s="332"/>
      <c r="B5" s="357"/>
      <c r="C5" s="357"/>
      <c r="D5" s="99">
        <v>2021</v>
      </c>
      <c r="E5" s="160">
        <v>2022</v>
      </c>
      <c r="F5" s="99">
        <f>D5</f>
        <v>2021</v>
      </c>
      <c r="G5" s="134">
        <f>E5</f>
        <v>2022</v>
      </c>
      <c r="H5" s="166" t="s">
        <v>1</v>
      </c>
      <c r="J5" s="25">
        <f>D5</f>
        <v>2021</v>
      </c>
      <c r="K5" s="134">
        <f>E5</f>
        <v>2022</v>
      </c>
      <c r="L5" s="159">
        <f>F5</f>
        <v>2021</v>
      </c>
      <c r="M5" s="144">
        <f>G5</f>
        <v>2022</v>
      </c>
      <c r="N5" s="259">
        <v>1000</v>
      </c>
      <c r="P5" s="25">
        <f>D5</f>
        <v>2021</v>
      </c>
      <c r="Q5" s="134">
        <f>E5</f>
        <v>2022</v>
      </c>
      <c r="R5" s="166"/>
    </row>
    <row r="6" spans="1:18" ht="24" customHeight="1" x14ac:dyDescent="0.25">
      <c r="A6" s="161" t="s">
        <v>20</v>
      </c>
      <c r="B6" s="1"/>
      <c r="C6" s="1"/>
      <c r="D6" s="115">
        <v>6179.1200000000063</v>
      </c>
      <c r="E6" s="147">
        <v>5201.8400000000074</v>
      </c>
      <c r="F6" s="248">
        <f>D6/D8</f>
        <v>0.44527009693570219</v>
      </c>
      <c r="G6" s="256">
        <f>E6/E8</f>
        <v>0.3278306672901648</v>
      </c>
      <c r="H6" s="165">
        <f>(E6-D6)/D6</f>
        <v>-0.15815844327347547</v>
      </c>
      <c r="I6" s="1"/>
      <c r="J6" s="19">
        <v>3361.1390000000006</v>
      </c>
      <c r="K6" s="147">
        <v>2981.9420000000032</v>
      </c>
      <c r="L6" s="247">
        <f>J6/J8</f>
        <v>0.4794654345537489</v>
      </c>
      <c r="M6" s="246">
        <f>K6/K8</f>
        <v>0.34129040727541876</v>
      </c>
      <c r="N6" s="165">
        <f>(K6-J6)/J6</f>
        <v>-0.11281800603902348</v>
      </c>
      <c r="P6" s="27">
        <f t="shared" ref="P6:Q8" si="0">(J6/D6)*10</f>
        <v>5.439510804127444</v>
      </c>
      <c r="Q6" s="152">
        <f t="shared" si="0"/>
        <v>5.7324754317702942</v>
      </c>
      <c r="R6" s="165">
        <f>(Q6-P6)/P6</f>
        <v>5.3858635122215705E-2</v>
      </c>
    </row>
    <row r="7" spans="1:18" ht="24" customHeight="1" thickBot="1" x14ac:dyDescent="0.3">
      <c r="A7" s="161" t="s">
        <v>21</v>
      </c>
      <c r="B7" s="1"/>
      <c r="C7" s="1"/>
      <c r="D7" s="117">
        <v>7698.12</v>
      </c>
      <c r="E7" s="140">
        <v>10665.620000000019</v>
      </c>
      <c r="F7" s="248">
        <f>D7/D8</f>
        <v>0.55472990306429792</v>
      </c>
      <c r="G7" s="228">
        <f>E7/E8</f>
        <v>0.67216933270983514</v>
      </c>
      <c r="H7" s="55">
        <f t="shared" ref="H7:H8" si="1">(E7-D7)/D7</f>
        <v>0.38548372849475188</v>
      </c>
      <c r="J7" s="19">
        <v>3649.0410000000011</v>
      </c>
      <c r="K7" s="140">
        <v>5755.314999999996</v>
      </c>
      <c r="L7" s="247">
        <f>J7/J8</f>
        <v>0.52053456544625099</v>
      </c>
      <c r="M7" s="215">
        <f>K7/K8</f>
        <v>0.65870959272458118</v>
      </c>
      <c r="N7" s="102">
        <f t="shared" ref="N7:N8" si="2">(K7-J7)/J7</f>
        <v>0.57721302665549501</v>
      </c>
      <c r="P7" s="27">
        <f t="shared" si="0"/>
        <v>4.7401716263191549</v>
      </c>
      <c r="Q7" s="152">
        <f t="shared" si="0"/>
        <v>5.3961373084733815</v>
      </c>
      <c r="R7" s="102">
        <f t="shared" ref="R7:R8" si="3">(Q7-P7)/P7</f>
        <v>0.13838437378766347</v>
      </c>
    </row>
    <row r="8" spans="1:18" ht="26.25" customHeight="1" thickBot="1" x14ac:dyDescent="0.3">
      <c r="A8" s="12" t="s">
        <v>12</v>
      </c>
      <c r="B8" s="162"/>
      <c r="C8" s="162"/>
      <c r="D8" s="163">
        <v>13877.240000000005</v>
      </c>
      <c r="E8" s="145">
        <v>15867.460000000026</v>
      </c>
      <c r="F8" s="257">
        <f>SUM(F6:F7)</f>
        <v>1</v>
      </c>
      <c r="G8" s="258">
        <f>SUM(G6:G7)</f>
        <v>1</v>
      </c>
      <c r="H8" s="164">
        <f t="shared" si="1"/>
        <v>0.14341612597317768</v>
      </c>
      <c r="I8" s="1"/>
      <c r="J8" s="17">
        <v>7010.1800000000021</v>
      </c>
      <c r="K8" s="145">
        <v>8737.2569999999996</v>
      </c>
      <c r="L8" s="243">
        <f>SUM(L6:L7)</f>
        <v>0.99999999999999989</v>
      </c>
      <c r="M8" s="244">
        <f>SUM(M6:M7)</f>
        <v>1</v>
      </c>
      <c r="N8" s="164">
        <f t="shared" si="2"/>
        <v>0.24636699770904555</v>
      </c>
      <c r="O8" s="1"/>
      <c r="P8" s="29">
        <f t="shared" si="0"/>
        <v>5.0515664498127864</v>
      </c>
      <c r="Q8" s="146">
        <f t="shared" si="0"/>
        <v>5.50639925986893</v>
      </c>
      <c r="R8" s="164">
        <f t="shared" si="3"/>
        <v>9.0037974274890506E-2</v>
      </c>
    </row>
  </sheetData>
  <mergeCells count="11">
    <mergeCell ref="A3:C5"/>
    <mergeCell ref="D3:E3"/>
    <mergeCell ref="F3:G3"/>
    <mergeCell ref="J3:K3"/>
    <mergeCell ref="L3:M3"/>
    <mergeCell ref="P3:Q3"/>
    <mergeCell ref="D4:E4"/>
    <mergeCell ref="F4:G4"/>
    <mergeCell ref="J4:K4"/>
    <mergeCell ref="L4:M4"/>
    <mergeCell ref="P4:Q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topLeftCell="A12" workbookViewId="0">
      <selection activeCell="H84" sqref="H84:I84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95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4"/>
      <c r="D4" s="348" t="s">
        <v>104</v>
      </c>
      <c r="E4" s="344"/>
      <c r="F4" s="130" t="s">
        <v>0</v>
      </c>
      <c r="H4" s="358" t="s">
        <v>19</v>
      </c>
      <c r="I4" s="359"/>
      <c r="J4" s="348" t="s">
        <v>13</v>
      </c>
      <c r="K4" s="349"/>
      <c r="L4" s="130" t="s">
        <v>0</v>
      </c>
      <c r="N4" s="356" t="s">
        <v>22</v>
      </c>
      <c r="O4" s="344"/>
      <c r="P4" s="130" t="s">
        <v>0</v>
      </c>
    </row>
    <row r="5" spans="1:16" x14ac:dyDescent="0.25">
      <c r="A5" s="361"/>
      <c r="B5" s="351" t="s">
        <v>157</v>
      </c>
      <c r="C5" s="353"/>
      <c r="D5" s="351" t="str">
        <f>B5</f>
        <v>jan-set</v>
      </c>
      <c r="E5" s="353"/>
      <c r="F5" s="131" t="s">
        <v>138</v>
      </c>
      <c r="H5" s="354" t="str">
        <f>B5</f>
        <v>jan-set</v>
      </c>
      <c r="I5" s="353"/>
      <c r="J5" s="351" t="str">
        <f>B5</f>
        <v>jan-set</v>
      </c>
      <c r="K5" s="352"/>
      <c r="L5" s="131" t="str">
        <f>F5</f>
        <v>2022/2021</v>
      </c>
      <c r="N5" s="354" t="str">
        <f>B5</f>
        <v>jan-set</v>
      </c>
      <c r="O5" s="352"/>
      <c r="P5" s="131" t="str">
        <f>L5</f>
        <v>2022/2021</v>
      </c>
    </row>
    <row r="6" spans="1:16" ht="19.5" customHeight="1" thickBot="1" x14ac:dyDescent="0.3">
      <c r="A6" s="362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163</v>
      </c>
      <c r="B7" s="39">
        <v>1282.5</v>
      </c>
      <c r="C7" s="147">
        <v>2025.4599999999998</v>
      </c>
      <c r="D7" s="247">
        <f>B7/$B$33</f>
        <v>9.241751241601355E-2</v>
      </c>
      <c r="E7" s="246">
        <f>C7/$C$33</f>
        <v>0.12764865958382748</v>
      </c>
      <c r="F7" s="52">
        <f>(C7-B7)/B7</f>
        <v>0.5793060428849901</v>
      </c>
      <c r="H7" s="39">
        <v>707.24600000000009</v>
      </c>
      <c r="I7" s="147">
        <v>1162.8129999999996</v>
      </c>
      <c r="J7" s="247">
        <f>H7/$H$33</f>
        <v>0.10088842226590475</v>
      </c>
      <c r="K7" s="246">
        <f>I7/$I$33</f>
        <v>0.13308673420044756</v>
      </c>
      <c r="L7" s="52">
        <f>(I7-H7)/H7</f>
        <v>0.64414220794461829</v>
      </c>
      <c r="N7" s="27">
        <f t="shared" ref="N7:N33" si="0">(H7/B7)*10</f>
        <v>5.5145886939571156</v>
      </c>
      <c r="O7" s="151">
        <f t="shared" ref="O7:O33" si="1">(I7/C7)*10</f>
        <v>5.7409822953798137</v>
      </c>
      <c r="P7" s="61">
        <f>(O7-N7)/N7</f>
        <v>4.1053578786534012E-2</v>
      </c>
    </row>
    <row r="8" spans="1:16" ht="20.100000000000001" customHeight="1" x14ac:dyDescent="0.25">
      <c r="A8" s="8" t="s">
        <v>170</v>
      </c>
      <c r="B8" s="19">
        <v>417.66000000000008</v>
      </c>
      <c r="C8" s="140">
        <v>816.38</v>
      </c>
      <c r="D8" s="247">
        <f t="shared" ref="D8:D32" si="2">B8/$B$33</f>
        <v>3.0096762756859435E-2</v>
      </c>
      <c r="E8" s="215">
        <f t="shared" ref="E8:E32" si="3">C8/$C$33</f>
        <v>5.1449948510977797E-2</v>
      </c>
      <c r="F8" s="52">
        <f t="shared" ref="F8:F33" si="4">(C8-B8)/B8</f>
        <v>0.95465210937125855</v>
      </c>
      <c r="H8" s="19">
        <v>576.18499999999995</v>
      </c>
      <c r="I8" s="140">
        <v>1060.864</v>
      </c>
      <c r="J8" s="247">
        <f t="shared" ref="J8:J32" si="5">H8/$H$33</f>
        <v>8.2192611316685163E-2</v>
      </c>
      <c r="K8" s="215">
        <f t="shared" ref="K8:K32" si="6">I8/$I$33</f>
        <v>0.12141842685868119</v>
      </c>
      <c r="L8" s="52">
        <f t="shared" ref="L8:L31" si="7">(I8-H8)/H8</f>
        <v>0.8411864244990761</v>
      </c>
      <c r="N8" s="27">
        <f t="shared" si="0"/>
        <v>13.795551405449405</v>
      </c>
      <c r="O8" s="152">
        <f t="shared" si="1"/>
        <v>12.994732844998653</v>
      </c>
      <c r="P8" s="52">
        <f t="shared" ref="P8:P64" si="8">(O8-N8)/N8</f>
        <v>-5.8049043268717716E-2</v>
      </c>
    </row>
    <row r="9" spans="1:16" ht="20.100000000000001" customHeight="1" x14ac:dyDescent="0.25">
      <c r="A9" s="8" t="s">
        <v>166</v>
      </c>
      <c r="B9" s="19">
        <v>767.42000000000007</v>
      </c>
      <c r="C9" s="140">
        <v>900.64000000000021</v>
      </c>
      <c r="D9" s="247">
        <f t="shared" si="2"/>
        <v>5.5300621737463647E-2</v>
      </c>
      <c r="E9" s="215">
        <f t="shared" si="3"/>
        <v>5.6760187200723997E-2</v>
      </c>
      <c r="F9" s="52">
        <f t="shared" si="4"/>
        <v>0.1735946417867662</v>
      </c>
      <c r="H9" s="19">
        <v>669.14699999999993</v>
      </c>
      <c r="I9" s="140">
        <v>949.96200000000033</v>
      </c>
      <c r="J9" s="247">
        <f t="shared" si="5"/>
        <v>9.5453611747487219E-2</v>
      </c>
      <c r="K9" s="215">
        <f t="shared" si="6"/>
        <v>0.10872542721359811</v>
      </c>
      <c r="L9" s="52">
        <f t="shared" si="7"/>
        <v>0.41966115068886273</v>
      </c>
      <c r="N9" s="27">
        <f t="shared" ref="N9:N15" si="9">(H9/B9)*10</f>
        <v>8.7194365536472844</v>
      </c>
      <c r="O9" s="152">
        <f t="shared" ref="O9:O15" si="10">(I9/C9)*10</f>
        <v>10.547632794457275</v>
      </c>
      <c r="P9" s="52">
        <f t="shared" ref="P9:P15" si="11">(O9-N9)/N9</f>
        <v>0.20966908005601209</v>
      </c>
    </row>
    <row r="10" spans="1:16" ht="20.100000000000001" customHeight="1" x14ac:dyDescent="0.25">
      <c r="A10" s="8" t="s">
        <v>171</v>
      </c>
      <c r="B10" s="19">
        <v>748.96</v>
      </c>
      <c r="C10" s="140">
        <v>2150.9900000000002</v>
      </c>
      <c r="D10" s="247">
        <f t="shared" si="2"/>
        <v>5.3970386042181295E-2</v>
      </c>
      <c r="E10" s="215">
        <f t="shared" si="3"/>
        <v>0.13555981864772304</v>
      </c>
      <c r="F10" s="52">
        <f t="shared" si="4"/>
        <v>1.8719691305276651</v>
      </c>
      <c r="H10" s="19">
        <v>249.31200000000001</v>
      </c>
      <c r="I10" s="140">
        <v>759.86400000000003</v>
      </c>
      <c r="J10" s="247">
        <f t="shared" si="5"/>
        <v>3.5564279376563805E-2</v>
      </c>
      <c r="K10" s="215">
        <f t="shared" si="6"/>
        <v>8.6968255597838107E-2</v>
      </c>
      <c r="L10" s="52">
        <f t="shared" si="7"/>
        <v>2.0478436657681942</v>
      </c>
      <c r="N10" s="27">
        <f t="shared" si="9"/>
        <v>3.3287759025849177</v>
      </c>
      <c r="O10" s="152">
        <f t="shared" si="10"/>
        <v>3.5326245124338089</v>
      </c>
      <c r="P10" s="52">
        <f t="shared" si="11"/>
        <v>6.1238309761433685E-2</v>
      </c>
    </row>
    <row r="11" spans="1:16" ht="20.100000000000001" customHeight="1" x14ac:dyDescent="0.25">
      <c r="A11" s="8" t="s">
        <v>175</v>
      </c>
      <c r="B11" s="19">
        <v>1990.4699999999998</v>
      </c>
      <c r="C11" s="140">
        <v>1090.6499999999999</v>
      </c>
      <c r="D11" s="247">
        <f t="shared" si="2"/>
        <v>0.14343414108280894</v>
      </c>
      <c r="E11" s="215">
        <f t="shared" si="3"/>
        <v>6.8735008627719849E-2</v>
      </c>
      <c r="F11" s="52">
        <f t="shared" si="4"/>
        <v>-0.45206408536677267</v>
      </c>
      <c r="H11" s="19">
        <v>1278.0350000000001</v>
      </c>
      <c r="I11" s="140">
        <v>450.27500000000009</v>
      </c>
      <c r="J11" s="247">
        <f t="shared" si="5"/>
        <v>0.18231129585830894</v>
      </c>
      <c r="K11" s="215">
        <f t="shared" si="6"/>
        <v>5.1535052705900745E-2</v>
      </c>
      <c r="L11" s="52">
        <f t="shared" si="7"/>
        <v>-0.64768179275215465</v>
      </c>
      <c r="N11" s="27">
        <f t="shared" si="9"/>
        <v>6.4207699689018183</v>
      </c>
      <c r="O11" s="152">
        <f t="shared" si="10"/>
        <v>4.1285013524045304</v>
      </c>
      <c r="P11" s="52">
        <f t="shared" si="11"/>
        <v>-0.35700836933881747</v>
      </c>
    </row>
    <row r="12" spans="1:16" ht="20.100000000000001" customHeight="1" x14ac:dyDescent="0.25">
      <c r="A12" s="8" t="s">
        <v>164</v>
      </c>
      <c r="B12" s="19">
        <v>1230.6400000000003</v>
      </c>
      <c r="C12" s="140">
        <v>1041.3499999999999</v>
      </c>
      <c r="D12" s="247">
        <f t="shared" si="2"/>
        <v>8.8680458073795668E-2</v>
      </c>
      <c r="E12" s="215">
        <f t="shared" si="3"/>
        <v>6.5628021119952376E-2</v>
      </c>
      <c r="F12" s="52">
        <f t="shared" si="4"/>
        <v>-0.15381427549892768</v>
      </c>
      <c r="H12" s="19">
        <v>559.95199999999988</v>
      </c>
      <c r="I12" s="140">
        <v>383.63299999999987</v>
      </c>
      <c r="J12" s="247">
        <f t="shared" si="5"/>
        <v>7.9876978907816906E-2</v>
      </c>
      <c r="K12" s="215">
        <f t="shared" si="6"/>
        <v>4.3907716117312326E-2</v>
      </c>
      <c r="L12" s="52">
        <f t="shared" si="7"/>
        <v>-0.31488234705831936</v>
      </c>
      <c r="N12" s="27">
        <f t="shared" si="9"/>
        <v>4.5500877592147155</v>
      </c>
      <c r="O12" s="152">
        <f t="shared" si="10"/>
        <v>3.6839967350074416</v>
      </c>
      <c r="P12" s="52">
        <f t="shared" si="11"/>
        <v>-0.19034600430580478</v>
      </c>
    </row>
    <row r="13" spans="1:16" ht="20.100000000000001" customHeight="1" x14ac:dyDescent="0.25">
      <c r="A13" s="8" t="s">
        <v>179</v>
      </c>
      <c r="B13" s="19">
        <v>24.239999999999991</v>
      </c>
      <c r="C13" s="140">
        <v>80.710000000000022</v>
      </c>
      <c r="D13" s="247">
        <f t="shared" si="2"/>
        <v>1.7467450299915538E-3</v>
      </c>
      <c r="E13" s="215">
        <f t="shared" si="3"/>
        <v>5.0865103803633344E-3</v>
      </c>
      <c r="F13" s="52">
        <f t="shared" si="4"/>
        <v>2.3296204620462064</v>
      </c>
      <c r="H13" s="19">
        <v>107.39000000000003</v>
      </c>
      <c r="I13" s="140">
        <v>363.7419999999999</v>
      </c>
      <c r="J13" s="247">
        <f t="shared" si="5"/>
        <v>1.5319150150210129E-2</v>
      </c>
      <c r="K13" s="215">
        <f t="shared" si="6"/>
        <v>4.1631143504191302E-2</v>
      </c>
      <c r="L13" s="52">
        <f t="shared" si="7"/>
        <v>2.3871123940776591</v>
      </c>
      <c r="N13" s="27">
        <f t="shared" si="9"/>
        <v>44.302805280528084</v>
      </c>
      <c r="O13" s="152">
        <f t="shared" si="10"/>
        <v>45.067773510097865</v>
      </c>
      <c r="P13" s="52">
        <f t="shared" si="11"/>
        <v>1.7266812445080073E-2</v>
      </c>
    </row>
    <row r="14" spans="1:16" ht="20.100000000000001" customHeight="1" x14ac:dyDescent="0.25">
      <c r="A14" s="8" t="s">
        <v>182</v>
      </c>
      <c r="B14" s="19">
        <v>274.15999999999997</v>
      </c>
      <c r="C14" s="140">
        <v>556.45999999999992</v>
      </c>
      <c r="D14" s="247">
        <f t="shared" si="2"/>
        <v>1.975608982766025E-2</v>
      </c>
      <c r="E14" s="215">
        <f t="shared" si="3"/>
        <v>3.5069254940614296E-2</v>
      </c>
      <c r="F14" s="52">
        <f t="shared" si="4"/>
        <v>1.0296906915669681</v>
      </c>
      <c r="H14" s="19">
        <v>166.17199999999997</v>
      </c>
      <c r="I14" s="140">
        <v>345.76600000000002</v>
      </c>
      <c r="J14" s="247">
        <f t="shared" si="5"/>
        <v>2.3704384195555605E-2</v>
      </c>
      <c r="K14" s="215">
        <f t="shared" si="6"/>
        <v>3.9573747229822827E-2</v>
      </c>
      <c r="L14" s="52">
        <f t="shared" si="7"/>
        <v>1.0807717304961131</v>
      </c>
      <c r="N14" s="27">
        <f t="shared" si="9"/>
        <v>6.06113218558506</v>
      </c>
      <c r="O14" s="152">
        <f t="shared" si="10"/>
        <v>6.2136721417532268</v>
      </c>
      <c r="P14" s="52">
        <f t="shared" si="11"/>
        <v>2.5166908012820826E-2</v>
      </c>
    </row>
    <row r="15" spans="1:16" ht="20.100000000000001" customHeight="1" x14ac:dyDescent="0.25">
      <c r="A15" s="8" t="s">
        <v>167</v>
      </c>
      <c r="B15" s="19">
        <v>430.30000000000007</v>
      </c>
      <c r="C15" s="140">
        <v>610.62</v>
      </c>
      <c r="D15" s="247">
        <f t="shared" si="2"/>
        <v>3.1007606699891336E-2</v>
      </c>
      <c r="E15" s="215">
        <f t="shared" si="3"/>
        <v>3.8482529655029844E-2</v>
      </c>
      <c r="F15" s="52">
        <f t="shared" si="4"/>
        <v>0.41905647222867748</v>
      </c>
      <c r="H15" s="19">
        <v>198.16200000000001</v>
      </c>
      <c r="I15" s="140">
        <v>278.23200000000003</v>
      </c>
      <c r="J15" s="247">
        <f t="shared" si="5"/>
        <v>2.8267747761113127E-2</v>
      </c>
      <c r="K15" s="215">
        <f t="shared" si="6"/>
        <v>3.1844319103810283E-2</v>
      </c>
      <c r="L15" s="52">
        <f t="shared" si="7"/>
        <v>0.404063342114028</v>
      </c>
      <c r="N15" s="27">
        <f t="shared" si="9"/>
        <v>4.6052056704624675</v>
      </c>
      <c r="O15" s="152">
        <f t="shared" si="10"/>
        <v>4.5565490812616689</v>
      </c>
      <c r="P15" s="52">
        <f t="shared" si="11"/>
        <v>-1.0565562687651341E-2</v>
      </c>
    </row>
    <row r="16" spans="1:16" ht="20.100000000000001" customHeight="1" x14ac:dyDescent="0.25">
      <c r="A16" s="8" t="s">
        <v>165</v>
      </c>
      <c r="B16" s="19">
        <v>428.92</v>
      </c>
      <c r="C16" s="140">
        <v>362.09999999999997</v>
      </c>
      <c r="D16" s="247">
        <f t="shared" si="2"/>
        <v>3.0908163294718544E-2</v>
      </c>
      <c r="E16" s="215">
        <f t="shared" si="3"/>
        <v>2.2820287557050709E-2</v>
      </c>
      <c r="F16" s="52">
        <f t="shared" si="4"/>
        <v>-0.15578662687680697</v>
      </c>
      <c r="H16" s="19">
        <v>201.97700000000003</v>
      </c>
      <c r="I16" s="140">
        <v>251.90699999999995</v>
      </c>
      <c r="J16" s="247">
        <f t="shared" si="5"/>
        <v>2.8811956326371086E-2</v>
      </c>
      <c r="K16" s="215">
        <f t="shared" si="6"/>
        <v>2.8831359773439195E-2</v>
      </c>
      <c r="L16" s="52">
        <f t="shared" si="7"/>
        <v>0.24720636508117219</v>
      </c>
      <c r="N16" s="27">
        <f t="shared" ref="N16:N19" si="12">(H16/B16)*10</f>
        <v>4.7089667070782433</v>
      </c>
      <c r="O16" s="152">
        <f t="shared" ref="O16:O19" si="13">(I16/C16)*10</f>
        <v>6.9568351284175636</v>
      </c>
      <c r="P16" s="52">
        <f t="shared" ref="P16:P19" si="14">(O16-N16)/N16</f>
        <v>0.47735916628173564</v>
      </c>
    </row>
    <row r="17" spans="1:16" ht="20.100000000000001" customHeight="1" x14ac:dyDescent="0.25">
      <c r="A17" s="8" t="s">
        <v>172</v>
      </c>
      <c r="B17" s="19">
        <v>344.65000000000003</v>
      </c>
      <c r="C17" s="140">
        <v>433.48999999999995</v>
      </c>
      <c r="D17" s="247">
        <f t="shared" si="2"/>
        <v>2.4835630139710779E-2</v>
      </c>
      <c r="E17" s="215">
        <f t="shared" si="3"/>
        <v>2.7319432347710334E-2</v>
      </c>
      <c r="F17" s="52">
        <f t="shared" si="4"/>
        <v>0.25776875090671669</v>
      </c>
      <c r="H17" s="19">
        <v>215.14599999999996</v>
      </c>
      <c r="I17" s="140">
        <v>218.63099999999997</v>
      </c>
      <c r="J17" s="247">
        <f t="shared" si="5"/>
        <v>3.0690510086759538E-2</v>
      </c>
      <c r="K17" s="215">
        <f t="shared" si="6"/>
        <v>2.5022841836974695E-2</v>
      </c>
      <c r="L17" s="52">
        <f t="shared" si="7"/>
        <v>1.6198302548037214E-2</v>
      </c>
      <c r="N17" s="27">
        <f t="shared" si="12"/>
        <v>6.2424488611634974</v>
      </c>
      <c r="O17" s="152">
        <f t="shared" si="13"/>
        <v>5.0435073473436534</v>
      </c>
      <c r="P17" s="52">
        <f t="shared" si="14"/>
        <v>-0.19206268893588976</v>
      </c>
    </row>
    <row r="18" spans="1:16" ht="20.100000000000001" customHeight="1" x14ac:dyDescent="0.25">
      <c r="A18" s="8" t="s">
        <v>177</v>
      </c>
      <c r="B18" s="19">
        <v>138.75</v>
      </c>
      <c r="C18" s="140">
        <v>261.83999999999997</v>
      </c>
      <c r="D18" s="247">
        <f t="shared" si="2"/>
        <v>9.9983858461769048E-3</v>
      </c>
      <c r="E18" s="215">
        <f t="shared" si="3"/>
        <v>1.6501695923607174E-2</v>
      </c>
      <c r="F18" s="52">
        <f t="shared" si="4"/>
        <v>0.88713513513513498</v>
      </c>
      <c r="H18" s="19">
        <v>113</v>
      </c>
      <c r="I18" s="140">
        <v>184.059</v>
      </c>
      <c r="J18" s="247">
        <f t="shared" si="5"/>
        <v>1.6119414908033747E-2</v>
      </c>
      <c r="K18" s="215">
        <f t="shared" si="6"/>
        <v>2.1065993595015008E-2</v>
      </c>
      <c r="L18" s="52">
        <f t="shared" si="7"/>
        <v>0.62884070796460179</v>
      </c>
      <c r="N18" s="27">
        <f t="shared" si="12"/>
        <v>8.1441441441441444</v>
      </c>
      <c r="O18" s="152">
        <f t="shared" si="13"/>
        <v>7.029445462878094</v>
      </c>
      <c r="P18" s="52">
        <f t="shared" si="14"/>
        <v>-0.13687118763333142</v>
      </c>
    </row>
    <row r="19" spans="1:16" ht="20.100000000000001" customHeight="1" x14ac:dyDescent="0.25">
      <c r="A19" s="8" t="s">
        <v>224</v>
      </c>
      <c r="B19" s="19">
        <v>330.89</v>
      </c>
      <c r="C19" s="140">
        <v>763.41000000000008</v>
      </c>
      <c r="D19" s="247">
        <f t="shared" si="2"/>
        <v>2.3844078505524148E-2</v>
      </c>
      <c r="E19" s="215">
        <f t="shared" si="3"/>
        <v>4.8111670046749752E-2</v>
      </c>
      <c r="F19" s="52">
        <f t="shared" si="4"/>
        <v>1.307141346066669</v>
      </c>
      <c r="H19" s="19">
        <v>72.813999999999993</v>
      </c>
      <c r="I19" s="140">
        <v>179.75900000000001</v>
      </c>
      <c r="J19" s="247">
        <f t="shared" si="5"/>
        <v>1.03868944877307E-2</v>
      </c>
      <c r="K19" s="215">
        <f t="shared" si="6"/>
        <v>2.0573848291288679E-2</v>
      </c>
      <c r="L19" s="52">
        <f t="shared" si="7"/>
        <v>1.4687422748372569</v>
      </c>
      <c r="N19" s="27">
        <f t="shared" si="12"/>
        <v>2.2005500317325999</v>
      </c>
      <c r="O19" s="152">
        <f t="shared" si="13"/>
        <v>2.3546849006431665</v>
      </c>
      <c r="P19" s="52">
        <f t="shared" si="14"/>
        <v>7.0043792091929277E-2</v>
      </c>
    </row>
    <row r="20" spans="1:16" ht="20.100000000000001" customHeight="1" x14ac:dyDescent="0.25">
      <c r="A20" s="8" t="s">
        <v>174</v>
      </c>
      <c r="B20" s="19">
        <v>629.70000000000005</v>
      </c>
      <c r="C20" s="140">
        <v>257.12</v>
      </c>
      <c r="D20" s="247">
        <f t="shared" si="2"/>
        <v>4.5376458142973676E-2</v>
      </c>
      <c r="E20" s="215">
        <f t="shared" si="3"/>
        <v>1.6204231805216459E-2</v>
      </c>
      <c r="F20" s="52">
        <f t="shared" si="4"/>
        <v>-0.59167857710020644</v>
      </c>
      <c r="H20" s="19">
        <v>154.82499999999996</v>
      </c>
      <c r="I20" s="140">
        <v>179.37900000000002</v>
      </c>
      <c r="J20" s="247">
        <f t="shared" si="5"/>
        <v>2.2085738169348001E-2</v>
      </c>
      <c r="K20" s="215">
        <f t="shared" si="6"/>
        <v>2.0530356380726818E-2</v>
      </c>
      <c r="L20" s="52">
        <f t="shared" si="7"/>
        <v>0.15859195866300704</v>
      </c>
      <c r="N20" s="27">
        <f t="shared" ref="N20:N31" si="15">(H20/B20)*10</f>
        <v>2.4587104970620923</v>
      </c>
      <c r="O20" s="152">
        <f t="shared" ref="O20:O31" si="16">(I20/C20)*10</f>
        <v>6.9764701306782833</v>
      </c>
      <c r="P20" s="52">
        <f t="shared" ref="P20:P31" si="17">(O20-N20)/N20</f>
        <v>1.8374508259571232</v>
      </c>
    </row>
    <row r="21" spans="1:16" ht="20.100000000000001" customHeight="1" x14ac:dyDescent="0.25">
      <c r="A21" s="8" t="s">
        <v>168</v>
      </c>
      <c r="B21" s="19">
        <v>324.38</v>
      </c>
      <c r="C21" s="140">
        <v>250.84999999999994</v>
      </c>
      <c r="D21" s="247">
        <f t="shared" si="2"/>
        <v>2.337496505068731E-2</v>
      </c>
      <c r="E21" s="215">
        <f t="shared" si="3"/>
        <v>1.5809083495405052E-2</v>
      </c>
      <c r="F21" s="52">
        <f t="shared" si="4"/>
        <v>-0.22667858684259221</v>
      </c>
      <c r="H21" s="19">
        <v>151.959</v>
      </c>
      <c r="I21" s="140">
        <v>151.88299999999998</v>
      </c>
      <c r="J21" s="247">
        <f t="shared" si="5"/>
        <v>2.1676904159379649E-2</v>
      </c>
      <c r="K21" s="215">
        <f t="shared" si="6"/>
        <v>1.7383373294387473E-2</v>
      </c>
      <c r="L21" s="52">
        <f t="shared" si="7"/>
        <v>-5.001349048099937E-4</v>
      </c>
      <c r="N21" s="27">
        <f t="shared" si="15"/>
        <v>4.6845983106233433</v>
      </c>
      <c r="O21" s="152">
        <f t="shared" si="16"/>
        <v>6.054733904723939</v>
      </c>
      <c r="P21" s="52">
        <f t="shared" si="17"/>
        <v>0.29247664436746174</v>
      </c>
    </row>
    <row r="22" spans="1:16" ht="20.100000000000001" customHeight="1" x14ac:dyDescent="0.25">
      <c r="A22" s="8" t="s">
        <v>169</v>
      </c>
      <c r="B22" s="19">
        <v>178.95000000000005</v>
      </c>
      <c r="C22" s="140">
        <v>354.78000000000003</v>
      </c>
      <c r="D22" s="247">
        <f t="shared" si="2"/>
        <v>1.2895215475123296E-2</v>
      </c>
      <c r="E22" s="215">
        <f t="shared" si="3"/>
        <v>2.2358966085309174E-2</v>
      </c>
      <c r="F22" s="52">
        <f t="shared" si="4"/>
        <v>0.98256496227996615</v>
      </c>
      <c r="H22" s="19">
        <v>88.468999999999994</v>
      </c>
      <c r="I22" s="140">
        <v>150.99099999999999</v>
      </c>
      <c r="J22" s="247">
        <f t="shared" si="5"/>
        <v>1.2620075376095906E-2</v>
      </c>
      <c r="K22" s="215">
        <f t="shared" si="6"/>
        <v>1.7281281756963314E-2</v>
      </c>
      <c r="L22" s="52">
        <f t="shared" si="7"/>
        <v>0.70671082526082574</v>
      </c>
      <c r="N22" s="27">
        <f t="shared" ref="N22:N24" si="18">(H22/B22)*10</f>
        <v>4.9437831796591212</v>
      </c>
      <c r="O22" s="152">
        <f t="shared" ref="O22:O24" si="19">(I22/C22)*10</f>
        <v>4.2559050679294206</v>
      </c>
      <c r="P22" s="52">
        <f t="shared" ref="P22:P24" si="20">(O22-N22)/N22</f>
        <v>-0.13914002429554981</v>
      </c>
    </row>
    <row r="23" spans="1:16" ht="20.100000000000001" customHeight="1" x14ac:dyDescent="0.25">
      <c r="A23" s="8" t="s">
        <v>181</v>
      </c>
      <c r="B23" s="19">
        <v>237.92999999999998</v>
      </c>
      <c r="C23" s="140">
        <v>312.77000000000004</v>
      </c>
      <c r="D23" s="247">
        <f t="shared" si="2"/>
        <v>1.7145340139681952E-2</v>
      </c>
      <c r="E23" s="215">
        <f t="shared" si="3"/>
        <v>1.9711409387513815E-2</v>
      </c>
      <c r="F23" s="52">
        <f t="shared" si="4"/>
        <v>0.31454629512881971</v>
      </c>
      <c r="H23" s="19">
        <v>92.048000000000002</v>
      </c>
      <c r="I23" s="140">
        <v>124.29599999999999</v>
      </c>
      <c r="J23" s="247">
        <f t="shared" si="5"/>
        <v>1.3130618614643277E-2</v>
      </c>
      <c r="K23" s="215">
        <f t="shared" si="6"/>
        <v>1.4225975039992532E-2</v>
      </c>
      <c r="L23" s="52">
        <f t="shared" si="7"/>
        <v>0.35033895358943151</v>
      </c>
      <c r="N23" s="27">
        <f t="shared" si="18"/>
        <v>3.8687008784096166</v>
      </c>
      <c r="O23" s="152">
        <f t="shared" si="19"/>
        <v>3.9740384307957917</v>
      </c>
      <c r="P23" s="52">
        <f t="shared" si="20"/>
        <v>2.7228146009954182E-2</v>
      </c>
    </row>
    <row r="24" spans="1:16" ht="20.100000000000001" customHeight="1" x14ac:dyDescent="0.25">
      <c r="A24" s="8" t="s">
        <v>187</v>
      </c>
      <c r="B24" s="19">
        <v>203.58000000000004</v>
      </c>
      <c r="C24" s="140">
        <v>301.68999999999988</v>
      </c>
      <c r="D24" s="247">
        <f t="shared" si="2"/>
        <v>1.4670064076141943E-2</v>
      </c>
      <c r="E24" s="215">
        <f t="shared" si="3"/>
        <v>1.9013124974003388E-2</v>
      </c>
      <c r="F24" s="52">
        <f t="shared" si="4"/>
        <v>0.48192356813046383</v>
      </c>
      <c r="H24" s="19">
        <v>85.224000000000004</v>
      </c>
      <c r="I24" s="140">
        <v>120.27100000000002</v>
      </c>
      <c r="J24" s="247">
        <f t="shared" si="5"/>
        <v>1.2157177133825381E-2</v>
      </c>
      <c r="K24" s="215">
        <f t="shared" si="6"/>
        <v>1.3765304145225445E-2</v>
      </c>
      <c r="L24" s="52">
        <f t="shared" si="7"/>
        <v>0.41123392471604253</v>
      </c>
      <c r="N24" s="27">
        <f t="shared" si="18"/>
        <v>4.1862658414382548</v>
      </c>
      <c r="O24" s="152">
        <f t="shared" si="19"/>
        <v>3.9865756239848871</v>
      </c>
      <c r="P24" s="52">
        <f t="shared" si="20"/>
        <v>-4.7701274839430909E-2</v>
      </c>
    </row>
    <row r="25" spans="1:16" ht="20.100000000000001" customHeight="1" x14ac:dyDescent="0.25">
      <c r="A25" s="8" t="s">
        <v>180</v>
      </c>
      <c r="B25" s="19">
        <v>181.86000000000007</v>
      </c>
      <c r="C25" s="140">
        <v>217.06999999999996</v>
      </c>
      <c r="D25" s="247">
        <f t="shared" si="2"/>
        <v>1.3104911351248522E-2</v>
      </c>
      <c r="E25" s="215">
        <f t="shared" si="3"/>
        <v>1.368019834302402E-2</v>
      </c>
      <c r="F25" s="52">
        <f t="shared" si="4"/>
        <v>0.19361046959199318</v>
      </c>
      <c r="H25" s="19">
        <v>76.942999999999998</v>
      </c>
      <c r="I25" s="140">
        <v>93.767999999999986</v>
      </c>
      <c r="J25" s="247">
        <f t="shared" si="5"/>
        <v>1.0975895055476465E-2</v>
      </c>
      <c r="K25" s="215">
        <f t="shared" si="6"/>
        <v>1.0731972288328021E-2</v>
      </c>
      <c r="L25" s="52">
        <f t="shared" si="7"/>
        <v>0.21866836489349245</v>
      </c>
      <c r="N25" s="27">
        <f t="shared" ref="N25:N29" si="21">(H25/B25)*10</f>
        <v>4.2308918948641789</v>
      </c>
      <c r="O25" s="152">
        <f t="shared" ref="O25:O29" si="22">(I25/C25)*10</f>
        <v>4.3197125351269179</v>
      </c>
      <c r="P25" s="52">
        <f t="shared" ref="P25:P29" si="23">(O25-N25)/N25</f>
        <v>2.0993360849176291E-2</v>
      </c>
    </row>
    <row r="26" spans="1:16" ht="20.100000000000001" customHeight="1" x14ac:dyDescent="0.25">
      <c r="A26" s="8" t="s">
        <v>194</v>
      </c>
      <c r="B26" s="19">
        <v>74.31</v>
      </c>
      <c r="C26" s="140">
        <v>128.27000000000001</v>
      </c>
      <c r="D26" s="247">
        <f t="shared" si="2"/>
        <v>5.3548111872389606E-3</v>
      </c>
      <c r="E26" s="215">
        <f t="shared" si="3"/>
        <v>8.0838395055037142E-3</v>
      </c>
      <c r="F26" s="52">
        <f t="shared" si="4"/>
        <v>0.7261472211007941</v>
      </c>
      <c r="H26" s="19">
        <v>29.808</v>
      </c>
      <c r="I26" s="140">
        <v>90.860999999999976</v>
      </c>
      <c r="J26" s="247">
        <f t="shared" si="5"/>
        <v>4.2521019431740704E-3</v>
      </c>
      <c r="K26" s="215">
        <f t="shared" si="6"/>
        <v>1.0399259172529776E-2</v>
      </c>
      <c r="L26" s="52">
        <f t="shared" ref="L26:L30" si="24">(I26-H26)/H26</f>
        <v>2.0482085346215775</v>
      </c>
      <c r="N26" s="27">
        <f t="shared" si="21"/>
        <v>4.0113039967702866</v>
      </c>
      <c r="O26" s="152">
        <f t="shared" si="22"/>
        <v>7.0835737117018756</v>
      </c>
      <c r="P26" s="52">
        <f t="shared" si="23"/>
        <v>0.76590298750860974</v>
      </c>
    </row>
    <row r="27" spans="1:16" ht="20.100000000000001" customHeight="1" x14ac:dyDescent="0.25">
      <c r="A27" s="8" t="s">
        <v>202</v>
      </c>
      <c r="B27" s="19">
        <v>9.14</v>
      </c>
      <c r="C27" s="140">
        <v>44.11</v>
      </c>
      <c r="D27" s="247">
        <f t="shared" si="2"/>
        <v>6.5863240817338315E-4</v>
      </c>
      <c r="E27" s="215">
        <f t="shared" si="3"/>
        <v>2.7799030216556389E-3</v>
      </c>
      <c r="F27" s="52">
        <f t="shared" si="4"/>
        <v>3.8260393873085334</v>
      </c>
      <c r="H27" s="19">
        <v>3.9390000000000001</v>
      </c>
      <c r="I27" s="140">
        <v>88.166999999999987</v>
      </c>
      <c r="J27" s="247">
        <f t="shared" si="5"/>
        <v>5.6189712674995515E-4</v>
      </c>
      <c r="K27" s="215">
        <f t="shared" si="6"/>
        <v>1.0090924417125422E-2</v>
      </c>
      <c r="L27" s="52">
        <f t="shared" si="24"/>
        <v>21.383092155369379</v>
      </c>
      <c r="N27" s="27">
        <f t="shared" si="21"/>
        <v>4.3096280087527354</v>
      </c>
      <c r="O27" s="152">
        <f t="shared" si="22"/>
        <v>19.987984583994557</v>
      </c>
      <c r="P27" s="52">
        <f t="shared" si="23"/>
        <v>3.637983729314807</v>
      </c>
    </row>
    <row r="28" spans="1:16" ht="20.100000000000001" customHeight="1" x14ac:dyDescent="0.25">
      <c r="A28" s="8" t="s">
        <v>176</v>
      </c>
      <c r="B28" s="19">
        <v>144.14999999999998</v>
      </c>
      <c r="C28" s="140">
        <v>209.25000000000006</v>
      </c>
      <c r="D28" s="247">
        <f t="shared" si="2"/>
        <v>1.0387512214244329E-2</v>
      </c>
      <c r="E28" s="215">
        <f t="shared" si="3"/>
        <v>1.3187365841791943E-2</v>
      </c>
      <c r="F28" s="52">
        <f t="shared" si="4"/>
        <v>0.45161290322580705</v>
      </c>
      <c r="H28" s="19">
        <v>94.60799999999999</v>
      </c>
      <c r="I28" s="140">
        <v>86.192000000000007</v>
      </c>
      <c r="J28" s="247">
        <f t="shared" si="5"/>
        <v>1.3495801819639438E-2</v>
      </c>
      <c r="K28" s="215">
        <f t="shared" si="6"/>
        <v>9.8648809345999577E-3</v>
      </c>
      <c r="L28" s="52">
        <f t="shared" si="24"/>
        <v>-8.8956536445120749E-2</v>
      </c>
      <c r="N28" s="27">
        <f t="shared" ref="N28" si="25">(H28/B28)*10</f>
        <v>6.5631633714880335</v>
      </c>
      <c r="O28" s="152">
        <f t="shared" ref="O28" si="26">(I28/C28)*10</f>
        <v>4.1190919952210265</v>
      </c>
      <c r="P28" s="52">
        <f t="shared" ref="P28" si="27">(O28-N28)/N28</f>
        <v>-0.3723922806621946</v>
      </c>
    </row>
    <row r="29" spans="1:16" ht="20.100000000000001" customHeight="1" x14ac:dyDescent="0.25">
      <c r="A29" s="8" t="s">
        <v>199</v>
      </c>
      <c r="B29" s="19">
        <v>102.83999999999999</v>
      </c>
      <c r="C29" s="140">
        <v>87.48</v>
      </c>
      <c r="D29" s="247">
        <f t="shared" si="2"/>
        <v>7.4106954985285241E-3</v>
      </c>
      <c r="E29" s="215">
        <f t="shared" si="3"/>
        <v>5.5131697196652762E-3</v>
      </c>
      <c r="F29" s="52">
        <f t="shared" si="4"/>
        <v>-0.14935822637106172</v>
      </c>
      <c r="H29" s="19">
        <v>41.216000000000001</v>
      </c>
      <c r="I29" s="140">
        <v>70.284999999999997</v>
      </c>
      <c r="J29" s="247">
        <f t="shared" si="5"/>
        <v>5.8794496004382201E-3</v>
      </c>
      <c r="K29" s="215">
        <f t="shared" si="6"/>
        <v>8.0442866680011833E-3</v>
      </c>
      <c r="L29" s="52">
        <f t="shared" si="24"/>
        <v>0.70528435559006197</v>
      </c>
      <c r="N29" s="27">
        <f t="shared" si="21"/>
        <v>4.00777907429016</v>
      </c>
      <c r="O29" s="152">
        <f t="shared" si="22"/>
        <v>8.0344078646547779</v>
      </c>
      <c r="P29" s="52">
        <f t="shared" si="23"/>
        <v>1.004703282223159</v>
      </c>
    </row>
    <row r="30" spans="1:16" ht="20.100000000000001" customHeight="1" x14ac:dyDescent="0.25">
      <c r="A30" s="8" t="s">
        <v>201</v>
      </c>
      <c r="B30" s="19">
        <v>179.56</v>
      </c>
      <c r="C30" s="140">
        <v>218.45000000000007</v>
      </c>
      <c r="D30" s="247">
        <f t="shared" si="2"/>
        <v>1.2939172342627207E-2</v>
      </c>
      <c r="E30" s="215">
        <f t="shared" si="3"/>
        <v>1.3767168784417923E-2</v>
      </c>
      <c r="F30" s="52">
        <f t="shared" si="4"/>
        <v>0.21658498552016078</v>
      </c>
      <c r="H30" s="19">
        <v>50.493000000000009</v>
      </c>
      <c r="I30" s="140">
        <v>66.720000000000013</v>
      </c>
      <c r="J30" s="247">
        <f t="shared" si="5"/>
        <v>7.2028107694809568E-3</v>
      </c>
      <c r="K30" s="215">
        <f t="shared" si="6"/>
        <v>7.6362638754931935E-3</v>
      </c>
      <c r="L30" s="52">
        <f t="shared" si="24"/>
        <v>0.32137127918721409</v>
      </c>
      <c r="N30" s="27">
        <f t="shared" ref="N30" si="28">(H30/B30)*10</f>
        <v>2.8120405435509026</v>
      </c>
      <c r="O30" s="152">
        <f t="shared" ref="O30" si="29">(I30/C30)*10</f>
        <v>3.0542458228427556</v>
      </c>
      <c r="P30" s="52">
        <f t="shared" ref="P30" si="30">(O30-N30)/N30</f>
        <v>8.6131503276979215E-2</v>
      </c>
    </row>
    <row r="31" spans="1:16" ht="20.100000000000001" customHeight="1" x14ac:dyDescent="0.25">
      <c r="A31" s="8" t="s">
        <v>228</v>
      </c>
      <c r="B31" s="19">
        <v>211.28</v>
      </c>
      <c r="C31" s="140">
        <v>188.1</v>
      </c>
      <c r="D31" s="247">
        <f t="shared" si="2"/>
        <v>1.5224929452830676E-2</v>
      </c>
      <c r="E31" s="215">
        <f t="shared" si="3"/>
        <v>1.1854449294342002E-2</v>
      </c>
      <c r="F31" s="52">
        <f t="shared" si="4"/>
        <v>-0.10971223021582736</v>
      </c>
      <c r="H31" s="19">
        <v>59.519999999999996</v>
      </c>
      <c r="I31" s="140">
        <v>53.286999999999999</v>
      </c>
      <c r="J31" s="247">
        <f t="shared" si="5"/>
        <v>8.4905095161607828E-3</v>
      </c>
      <c r="K31" s="215">
        <f t="shared" si="6"/>
        <v>6.0988248371313799E-3</v>
      </c>
      <c r="L31" s="52">
        <f t="shared" si="7"/>
        <v>-0.10472110215053759</v>
      </c>
      <c r="N31" s="27">
        <f t="shared" si="15"/>
        <v>2.8171147292692162</v>
      </c>
      <c r="O31" s="152">
        <f t="shared" si="16"/>
        <v>2.8329080276448697</v>
      </c>
      <c r="P31" s="52">
        <f t="shared" si="17"/>
        <v>5.6061963723253762E-3</v>
      </c>
    </row>
    <row r="32" spans="1:16" ht="20.100000000000001" customHeight="1" thickBot="1" x14ac:dyDescent="0.3">
      <c r="A32" s="8" t="s">
        <v>17</v>
      </c>
      <c r="B32" s="19">
        <f>B33-SUM(B7:B31)</f>
        <v>2990.0000000000018</v>
      </c>
      <c r="C32" s="140">
        <f>C33-SUM(C7:C31)</f>
        <v>2203.42</v>
      </c>
      <c r="D32" s="247">
        <f t="shared" si="2"/>
        <v>0.21546071120770424</v>
      </c>
      <c r="E32" s="215">
        <f t="shared" si="3"/>
        <v>0.13886406520010131</v>
      </c>
      <c r="F32" s="52">
        <f t="shared" si="4"/>
        <v>-0.26307023411371278</v>
      </c>
      <c r="H32" s="19">
        <f>H33-SUM(H7:H31)</f>
        <v>966.58999999999833</v>
      </c>
      <c r="I32" s="140">
        <f>I33-SUM(I7:I31)</f>
        <v>871.64999999999691</v>
      </c>
      <c r="J32" s="247">
        <f t="shared" si="5"/>
        <v>0.13788376332704702</v>
      </c>
      <c r="K32" s="215">
        <f t="shared" si="6"/>
        <v>9.9762431161175308E-2</v>
      </c>
      <c r="L32" s="52">
        <f t="shared" ref="L32:L33" si="31">(I32-H32)/H32</f>
        <v>-9.8221583091074371E-2</v>
      </c>
      <c r="N32" s="27">
        <f t="shared" si="0"/>
        <v>3.23274247491638</v>
      </c>
      <c r="O32" s="152">
        <f t="shared" si="1"/>
        <v>3.955895834657019</v>
      </c>
      <c r="P32" s="52">
        <f t="shared" si="8"/>
        <v>0.22369655651563911</v>
      </c>
    </row>
    <row r="33" spans="1:16" ht="26.25" customHeight="1" thickBot="1" x14ac:dyDescent="0.3">
      <c r="A33" s="12" t="s">
        <v>18</v>
      </c>
      <c r="B33" s="17">
        <v>13877.240000000002</v>
      </c>
      <c r="C33" s="145">
        <v>15867.460000000005</v>
      </c>
      <c r="D33" s="243">
        <f>SUM(D7:D32)</f>
        <v>1</v>
      </c>
      <c r="E33" s="244">
        <f>SUM(E7:E32)</f>
        <v>0.99999999999999978</v>
      </c>
      <c r="F33" s="57">
        <f t="shared" si="4"/>
        <v>0.14341612597317643</v>
      </c>
      <c r="G33" s="1"/>
      <c r="H33" s="17">
        <v>7010.1799999999994</v>
      </c>
      <c r="I33" s="145">
        <v>8737.2569999999978</v>
      </c>
      <c r="J33" s="243">
        <f>SUM(J7:J32)</f>
        <v>0.99999999999999956</v>
      </c>
      <c r="K33" s="244">
        <f>SUM(K7:K32)</f>
        <v>1</v>
      </c>
      <c r="L33" s="57">
        <f t="shared" si="31"/>
        <v>0.24636699770904577</v>
      </c>
      <c r="N33" s="29">
        <f t="shared" si="0"/>
        <v>5.0515664498127855</v>
      </c>
      <c r="O33" s="146">
        <f t="shared" si="1"/>
        <v>5.5063992598689362</v>
      </c>
      <c r="P33" s="57">
        <f t="shared" si="8"/>
        <v>9.0037974274891935E-2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4"/>
      <c r="D36" s="348" t="s">
        <v>104</v>
      </c>
      <c r="E36" s="344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4"/>
      <c r="P36" s="130" t="s">
        <v>0</v>
      </c>
    </row>
    <row r="37" spans="1:16" x14ac:dyDescent="0.25">
      <c r="A37" s="361"/>
      <c r="B37" s="351" t="str">
        <f>B5</f>
        <v>jan-set</v>
      </c>
      <c r="C37" s="353"/>
      <c r="D37" s="351" t="str">
        <f>B5</f>
        <v>jan-set</v>
      </c>
      <c r="E37" s="353"/>
      <c r="F37" s="131" t="str">
        <f>F5</f>
        <v>2022/2021</v>
      </c>
      <c r="H37" s="354" t="str">
        <f>B5</f>
        <v>jan-set</v>
      </c>
      <c r="I37" s="353"/>
      <c r="J37" s="351" t="str">
        <f>B5</f>
        <v>jan-set</v>
      </c>
      <c r="K37" s="352"/>
      <c r="L37" s="131" t="str">
        <f>F37</f>
        <v>2022/2021</v>
      </c>
      <c r="N37" s="354" t="str">
        <f>B5</f>
        <v>jan-set</v>
      </c>
      <c r="O37" s="352"/>
      <c r="P37" s="131" t="str">
        <f>P5</f>
        <v>2022/2021</v>
      </c>
    </row>
    <row r="38" spans="1:16" ht="19.5" customHeight="1" thickBot="1" x14ac:dyDescent="0.3">
      <c r="A38" s="362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170</v>
      </c>
      <c r="B39" s="39">
        <v>417.66000000000008</v>
      </c>
      <c r="C39" s="147">
        <v>816.38</v>
      </c>
      <c r="D39" s="247">
        <f t="shared" ref="D39:D55" si="32">B39/$B$56</f>
        <v>6.7592149043876837E-2</v>
      </c>
      <c r="E39" s="246">
        <f t="shared" ref="E39:E55" si="33">C39/$C$56</f>
        <v>0.15694062101102685</v>
      </c>
      <c r="F39" s="52">
        <f>(C39-B39)/B39</f>
        <v>0.95465210937125855</v>
      </c>
      <c r="H39" s="39">
        <v>576.18499999999995</v>
      </c>
      <c r="I39" s="147">
        <v>1060.864</v>
      </c>
      <c r="J39" s="247">
        <f t="shared" ref="J39:J55" si="34">H39/$H$56</f>
        <v>0.1714255197419684</v>
      </c>
      <c r="K39" s="246">
        <f t="shared" ref="K39:K55" si="35">I39/$I$56</f>
        <v>0.35576278814276069</v>
      </c>
      <c r="L39" s="52">
        <f>(I39-H39)/H39</f>
        <v>0.8411864244990761</v>
      </c>
      <c r="N39" s="27">
        <f t="shared" ref="N39:N56" si="36">(H39/B39)*10</f>
        <v>13.795551405449405</v>
      </c>
      <c r="O39" s="151">
        <f t="shared" ref="O39:O56" si="37">(I39/C39)*10</f>
        <v>12.994732844998653</v>
      </c>
      <c r="P39" s="61">
        <f t="shared" si="8"/>
        <v>-5.8049043268717716E-2</v>
      </c>
    </row>
    <row r="40" spans="1:16" ht="20.100000000000001" customHeight="1" x14ac:dyDescent="0.25">
      <c r="A40" s="38" t="s">
        <v>175</v>
      </c>
      <c r="B40" s="19">
        <v>1990.4699999999998</v>
      </c>
      <c r="C40" s="140">
        <v>1090.6499999999999</v>
      </c>
      <c r="D40" s="247">
        <f t="shared" si="32"/>
        <v>0.32212839368712703</v>
      </c>
      <c r="E40" s="215">
        <f t="shared" si="33"/>
        <v>0.20966619503867859</v>
      </c>
      <c r="F40" s="52">
        <f t="shared" ref="F40:F56" si="38">(C40-B40)/B40</f>
        <v>-0.45206408536677267</v>
      </c>
      <c r="H40" s="19">
        <v>1278.0350000000001</v>
      </c>
      <c r="I40" s="140">
        <v>450.27500000000009</v>
      </c>
      <c r="J40" s="247">
        <f t="shared" si="34"/>
        <v>0.38023866314365456</v>
      </c>
      <c r="K40" s="215">
        <f t="shared" si="35"/>
        <v>0.15100058954869011</v>
      </c>
      <c r="L40" s="52">
        <f t="shared" ref="L40:L56" si="39">(I40-H40)/H40</f>
        <v>-0.64768179275215465</v>
      </c>
      <c r="N40" s="27">
        <f t="shared" si="36"/>
        <v>6.4207699689018183</v>
      </c>
      <c r="O40" s="152">
        <f t="shared" si="37"/>
        <v>4.1285013524045304</v>
      </c>
      <c r="P40" s="52">
        <f t="shared" si="8"/>
        <v>-0.35700836933881747</v>
      </c>
    </row>
    <row r="41" spans="1:16" ht="20.100000000000001" customHeight="1" x14ac:dyDescent="0.25">
      <c r="A41" s="38" t="s">
        <v>164</v>
      </c>
      <c r="B41" s="19">
        <v>1230.6400000000003</v>
      </c>
      <c r="C41" s="140">
        <v>1041.3499999999999</v>
      </c>
      <c r="D41" s="247">
        <f t="shared" si="32"/>
        <v>0.19916104558577932</v>
      </c>
      <c r="E41" s="215">
        <f t="shared" si="33"/>
        <v>0.20018877935499743</v>
      </c>
      <c r="F41" s="52">
        <f t="shared" si="38"/>
        <v>-0.15381427549892768</v>
      </c>
      <c r="H41" s="19">
        <v>559.95199999999988</v>
      </c>
      <c r="I41" s="140">
        <v>383.63299999999987</v>
      </c>
      <c r="J41" s="247">
        <f t="shared" si="34"/>
        <v>0.16659590692321855</v>
      </c>
      <c r="K41" s="215">
        <f t="shared" si="35"/>
        <v>0.12865206633797702</v>
      </c>
      <c r="L41" s="52">
        <f t="shared" si="39"/>
        <v>-0.31488234705831936</v>
      </c>
      <c r="N41" s="27">
        <f t="shared" si="36"/>
        <v>4.5500877592147155</v>
      </c>
      <c r="O41" s="152">
        <f t="shared" si="37"/>
        <v>3.6839967350074416</v>
      </c>
      <c r="P41" s="52">
        <f t="shared" si="8"/>
        <v>-0.19034600430580478</v>
      </c>
    </row>
    <row r="42" spans="1:16" ht="20.100000000000001" customHeight="1" x14ac:dyDescent="0.25">
      <c r="A42" s="38" t="s">
        <v>174</v>
      </c>
      <c r="B42" s="19">
        <v>629.70000000000005</v>
      </c>
      <c r="C42" s="140">
        <v>257.12</v>
      </c>
      <c r="D42" s="247">
        <f t="shared" si="32"/>
        <v>0.10190771501443575</v>
      </c>
      <c r="E42" s="215">
        <f t="shared" si="33"/>
        <v>4.9428663703612569E-2</v>
      </c>
      <c r="F42" s="52">
        <f t="shared" ref="F42:F44" si="40">(C42-B42)/B42</f>
        <v>-0.59167857710020644</v>
      </c>
      <c r="H42" s="19">
        <v>154.82499999999996</v>
      </c>
      <c r="I42" s="140">
        <v>179.37900000000002</v>
      </c>
      <c r="J42" s="247">
        <f t="shared" si="34"/>
        <v>4.6063254152833299E-2</v>
      </c>
      <c r="K42" s="215">
        <f t="shared" si="35"/>
        <v>6.0155093559834505E-2</v>
      </c>
      <c r="L42" s="52">
        <f t="shared" ref="L42:L54" si="41">(I42-H42)/H42</f>
        <v>0.15859195866300704</v>
      </c>
      <c r="N42" s="27">
        <f t="shared" si="36"/>
        <v>2.4587104970620923</v>
      </c>
      <c r="O42" s="152">
        <f t="shared" si="37"/>
        <v>6.9764701306782833</v>
      </c>
      <c r="P42" s="52">
        <f t="shared" ref="P42:P45" si="42">(O42-N42)/N42</f>
        <v>1.8374508259571232</v>
      </c>
    </row>
    <row r="43" spans="1:16" ht="20.100000000000001" customHeight="1" x14ac:dyDescent="0.25">
      <c r="A43" s="38" t="s">
        <v>168</v>
      </c>
      <c r="B43" s="19">
        <v>324.38</v>
      </c>
      <c r="C43" s="140">
        <v>250.84999999999994</v>
      </c>
      <c r="D43" s="247">
        <f t="shared" si="32"/>
        <v>5.2496148318854477E-2</v>
      </c>
      <c r="E43" s="215">
        <f t="shared" si="33"/>
        <v>4.822332097873059E-2</v>
      </c>
      <c r="F43" s="52">
        <f t="shared" si="40"/>
        <v>-0.22667858684259221</v>
      </c>
      <c r="H43" s="19">
        <v>151.959</v>
      </c>
      <c r="I43" s="140">
        <v>151.88299999999998</v>
      </c>
      <c r="J43" s="247">
        <f t="shared" si="34"/>
        <v>4.5210567013146435E-2</v>
      </c>
      <c r="K43" s="215">
        <f t="shared" si="35"/>
        <v>5.0934256937257658E-2</v>
      </c>
      <c r="L43" s="52">
        <f t="shared" si="41"/>
        <v>-5.001349048099937E-4</v>
      </c>
      <c r="N43" s="27">
        <f t="shared" si="36"/>
        <v>4.6845983106233433</v>
      </c>
      <c r="O43" s="152">
        <f t="shared" si="37"/>
        <v>6.054733904723939</v>
      </c>
      <c r="P43" s="52">
        <f t="shared" si="42"/>
        <v>0.29247664436746174</v>
      </c>
    </row>
    <row r="44" spans="1:16" ht="20.100000000000001" customHeight="1" x14ac:dyDescent="0.25">
      <c r="A44" s="38" t="s">
        <v>169</v>
      </c>
      <c r="B44" s="19">
        <v>178.95000000000005</v>
      </c>
      <c r="C44" s="140">
        <v>354.78000000000003</v>
      </c>
      <c r="D44" s="247">
        <f t="shared" si="32"/>
        <v>2.8960434495526887E-2</v>
      </c>
      <c r="E44" s="215">
        <f t="shared" si="33"/>
        <v>6.8202789782077111E-2</v>
      </c>
      <c r="F44" s="52">
        <f t="shared" si="40"/>
        <v>0.98256496227996615</v>
      </c>
      <c r="H44" s="19">
        <v>88.468999999999994</v>
      </c>
      <c r="I44" s="140">
        <v>150.99099999999999</v>
      </c>
      <c r="J44" s="247">
        <f t="shared" si="34"/>
        <v>2.6321136971722975E-2</v>
      </c>
      <c r="K44" s="215">
        <f t="shared" si="35"/>
        <v>5.0635123017147877E-2</v>
      </c>
      <c r="L44" s="52">
        <f t="shared" si="41"/>
        <v>0.70671082526082574</v>
      </c>
      <c r="N44" s="27">
        <f t="shared" si="36"/>
        <v>4.9437831796591212</v>
      </c>
      <c r="O44" s="152">
        <f t="shared" si="37"/>
        <v>4.2559050679294206</v>
      </c>
      <c r="P44" s="52">
        <f t="shared" si="42"/>
        <v>-0.13914002429554981</v>
      </c>
    </row>
    <row r="45" spans="1:16" ht="20.100000000000001" customHeight="1" x14ac:dyDescent="0.25">
      <c r="A45" s="38" t="s">
        <v>181</v>
      </c>
      <c r="B45" s="19">
        <v>237.92999999999998</v>
      </c>
      <c r="C45" s="140">
        <v>312.77000000000004</v>
      </c>
      <c r="D45" s="247">
        <f t="shared" si="32"/>
        <v>3.8505482981395417E-2</v>
      </c>
      <c r="E45" s="215">
        <f t="shared" si="33"/>
        <v>6.012680128569891E-2</v>
      </c>
      <c r="F45" s="52">
        <f t="shared" ref="F45:F54" si="43">(C45-B45)/B45</f>
        <v>0.31454629512881971</v>
      </c>
      <c r="H45" s="19">
        <v>92.048000000000002</v>
      </c>
      <c r="I45" s="140">
        <v>124.29599999999999</v>
      </c>
      <c r="J45" s="247">
        <f t="shared" si="34"/>
        <v>2.7385954582657843E-2</v>
      </c>
      <c r="K45" s="215">
        <f t="shared" si="35"/>
        <v>4.1682903289198783E-2</v>
      </c>
      <c r="L45" s="52">
        <f t="shared" si="41"/>
        <v>0.35033895358943151</v>
      </c>
      <c r="N45" s="27">
        <f t="shared" si="36"/>
        <v>3.8687008784096166</v>
      </c>
      <c r="O45" s="152">
        <f t="shared" si="37"/>
        <v>3.9740384307957917</v>
      </c>
      <c r="P45" s="52">
        <f t="shared" si="42"/>
        <v>2.7228146009954182E-2</v>
      </c>
    </row>
    <row r="46" spans="1:16" ht="20.100000000000001" customHeight="1" x14ac:dyDescent="0.25">
      <c r="A46" s="38" t="s">
        <v>180</v>
      </c>
      <c r="B46" s="19">
        <v>181.86000000000007</v>
      </c>
      <c r="C46" s="140">
        <v>217.06999999999996</v>
      </c>
      <c r="D46" s="247">
        <f t="shared" si="32"/>
        <v>2.9431375341472592E-2</v>
      </c>
      <c r="E46" s="215">
        <f t="shared" si="33"/>
        <v>4.172946495855312E-2</v>
      </c>
      <c r="F46" s="52">
        <f t="shared" si="43"/>
        <v>0.19361046959199318</v>
      </c>
      <c r="H46" s="19">
        <v>76.942999999999998</v>
      </c>
      <c r="I46" s="140">
        <v>93.767999999999986</v>
      </c>
      <c r="J46" s="247">
        <f t="shared" si="34"/>
        <v>2.2891942285040875E-2</v>
      </c>
      <c r="K46" s="215">
        <f t="shared" si="35"/>
        <v>3.1445279619791391E-2</v>
      </c>
      <c r="L46" s="52">
        <f t="shared" si="41"/>
        <v>0.21866836489349245</v>
      </c>
      <c r="N46" s="27">
        <f t="shared" ref="N46:N55" si="44">(H46/B46)*10</f>
        <v>4.2308918948641789</v>
      </c>
      <c r="O46" s="152">
        <f t="shared" ref="O46:O55" si="45">(I46/C46)*10</f>
        <v>4.3197125351269179</v>
      </c>
      <c r="P46" s="52">
        <f t="shared" ref="P46:P55" si="46">(O46-N46)/N46</f>
        <v>2.0993360849176291E-2</v>
      </c>
    </row>
    <row r="47" spans="1:16" ht="20.100000000000001" customHeight="1" x14ac:dyDescent="0.25">
      <c r="A47" s="38" t="s">
        <v>194</v>
      </c>
      <c r="B47" s="19">
        <v>74.31</v>
      </c>
      <c r="C47" s="140">
        <v>128.27000000000001</v>
      </c>
      <c r="D47" s="247">
        <f t="shared" si="32"/>
        <v>1.2025984282551565E-2</v>
      </c>
      <c r="E47" s="215">
        <f t="shared" si="33"/>
        <v>2.4658582347784633E-2</v>
      </c>
      <c r="F47" s="52">
        <f t="shared" si="43"/>
        <v>0.7261472211007941</v>
      </c>
      <c r="H47" s="19">
        <v>29.808</v>
      </c>
      <c r="I47" s="140">
        <v>90.860999999999976</v>
      </c>
      <c r="J47" s="247">
        <f t="shared" si="34"/>
        <v>8.8684222818514787E-3</v>
      </c>
      <c r="K47" s="215">
        <f t="shared" si="35"/>
        <v>3.0470411564007607E-2</v>
      </c>
      <c r="L47" s="52">
        <f t="shared" si="41"/>
        <v>2.0482085346215775</v>
      </c>
      <c r="N47" s="27">
        <f t="shared" si="44"/>
        <v>4.0113039967702866</v>
      </c>
      <c r="O47" s="152">
        <f t="shared" si="45"/>
        <v>7.0835737117018756</v>
      </c>
      <c r="P47" s="52">
        <f t="shared" si="46"/>
        <v>0.76590298750860974</v>
      </c>
    </row>
    <row r="48" spans="1:16" ht="20.100000000000001" customHeight="1" x14ac:dyDescent="0.25">
      <c r="A48" s="38" t="s">
        <v>176</v>
      </c>
      <c r="B48" s="19">
        <v>144.14999999999998</v>
      </c>
      <c r="C48" s="140">
        <v>209.25000000000006</v>
      </c>
      <c r="D48" s="247">
        <f t="shared" si="32"/>
        <v>2.3328564585248387E-2</v>
      </c>
      <c r="E48" s="215">
        <f t="shared" si="33"/>
        <v>4.0226150746658883E-2</v>
      </c>
      <c r="F48" s="52">
        <f t="shared" si="43"/>
        <v>0.45161290322580705</v>
      </c>
      <c r="H48" s="19">
        <v>94.60799999999999</v>
      </c>
      <c r="I48" s="140">
        <v>86.192000000000007</v>
      </c>
      <c r="J48" s="247">
        <f t="shared" si="34"/>
        <v>2.8147601155441647E-2</v>
      </c>
      <c r="K48" s="215">
        <f t="shared" si="35"/>
        <v>2.890465341042851E-2</v>
      </c>
      <c r="L48" s="52">
        <f t="shared" ref="L48:L52" si="47">(I48-H48)/H48</f>
        <v>-8.8956536445120749E-2</v>
      </c>
      <c r="N48" s="27">
        <f t="shared" ref="N48" si="48">(H48/B48)*10</f>
        <v>6.5631633714880335</v>
      </c>
      <c r="O48" s="152">
        <f t="shared" ref="O48" si="49">(I48/C48)*10</f>
        <v>4.1190919952210265</v>
      </c>
      <c r="P48" s="52">
        <f t="shared" ref="P48" si="50">(O48-N48)/N48</f>
        <v>-0.3723922806621946</v>
      </c>
    </row>
    <row r="49" spans="1:16" ht="20.100000000000001" customHeight="1" x14ac:dyDescent="0.25">
      <c r="A49" s="38" t="s">
        <v>188</v>
      </c>
      <c r="B49" s="19">
        <v>183.19000000000003</v>
      </c>
      <c r="C49" s="140">
        <v>148.51000000000002</v>
      </c>
      <c r="D49" s="247">
        <f t="shared" si="32"/>
        <v>2.9646616346664264E-2</v>
      </c>
      <c r="E49" s="215">
        <f t="shared" si="33"/>
        <v>2.8549513249157991E-2</v>
      </c>
      <c r="F49" s="52">
        <f t="shared" si="43"/>
        <v>-0.18931164364867079</v>
      </c>
      <c r="H49" s="19">
        <v>61.129999999999988</v>
      </c>
      <c r="I49" s="140">
        <v>52.244000000000007</v>
      </c>
      <c r="J49" s="247">
        <f t="shared" si="34"/>
        <v>1.8187287107138378E-2</v>
      </c>
      <c r="K49" s="215">
        <f t="shared" si="35"/>
        <v>1.752012614598138E-2</v>
      </c>
      <c r="L49" s="52">
        <f t="shared" si="47"/>
        <v>-0.14536234254866651</v>
      </c>
      <c r="N49" s="27">
        <f t="shared" ref="N49:N50" si="51">(H49/B49)*10</f>
        <v>3.3369725421693315</v>
      </c>
      <c r="O49" s="152">
        <f t="shared" ref="O49:O50" si="52">(I49/C49)*10</f>
        <v>3.5178775840010772</v>
      </c>
      <c r="P49" s="52">
        <f t="shared" ref="P49:P50" si="53">(O49-N49)/N49</f>
        <v>5.4212325557267307E-2</v>
      </c>
    </row>
    <row r="50" spans="1:16" ht="20.100000000000001" customHeight="1" x14ac:dyDescent="0.25">
      <c r="A50" s="38" t="s">
        <v>178</v>
      </c>
      <c r="B50" s="19">
        <v>115.18</v>
      </c>
      <c r="C50" s="140">
        <v>117.42</v>
      </c>
      <c r="D50" s="247">
        <f t="shared" si="32"/>
        <v>1.86401947202838E-2</v>
      </c>
      <c r="E50" s="215">
        <f t="shared" si="33"/>
        <v>2.2572781938698615E-2</v>
      </c>
      <c r="F50" s="52">
        <f t="shared" si="43"/>
        <v>1.9447820802222564E-2</v>
      </c>
      <c r="H50" s="19">
        <v>33.976999999999997</v>
      </c>
      <c r="I50" s="140">
        <v>37.717999999999996</v>
      </c>
      <c r="J50" s="247">
        <f t="shared" si="34"/>
        <v>1.0108775626357612E-2</v>
      </c>
      <c r="K50" s="215">
        <f t="shared" si="35"/>
        <v>1.2648804034417838E-2</v>
      </c>
      <c r="L50" s="52">
        <f t="shared" si="47"/>
        <v>0.11010389381051888</v>
      </c>
      <c r="N50" s="27">
        <f t="shared" si="51"/>
        <v>2.9499044973085602</v>
      </c>
      <c r="O50" s="152">
        <f t="shared" si="52"/>
        <v>3.2122296031340487</v>
      </c>
      <c r="P50" s="52">
        <f t="shared" si="53"/>
        <v>8.8926643579420692E-2</v>
      </c>
    </row>
    <row r="51" spans="1:16" ht="20.100000000000001" customHeight="1" x14ac:dyDescent="0.25">
      <c r="A51" s="38" t="s">
        <v>190</v>
      </c>
      <c r="B51" s="19">
        <v>58.069999999999993</v>
      </c>
      <c r="C51" s="140">
        <v>81.83</v>
      </c>
      <c r="D51" s="247">
        <f t="shared" si="32"/>
        <v>9.3977783244216032E-3</v>
      </c>
      <c r="E51" s="215">
        <f t="shared" si="33"/>
        <v>1.5730972117558403E-2</v>
      </c>
      <c r="F51" s="52">
        <f t="shared" si="43"/>
        <v>0.40916135698295175</v>
      </c>
      <c r="H51" s="19">
        <v>20.202000000000002</v>
      </c>
      <c r="I51" s="140">
        <v>35.589000000000006</v>
      </c>
      <c r="J51" s="247">
        <f t="shared" si="34"/>
        <v>6.0104625247572327E-3</v>
      </c>
      <c r="K51" s="215">
        <f t="shared" si="35"/>
        <v>1.1934839778909183E-2</v>
      </c>
      <c r="L51" s="52">
        <f t="shared" si="47"/>
        <v>0.76165726165726177</v>
      </c>
      <c r="N51" s="27">
        <f t="shared" ref="N51" si="54">(H51/B51)*10</f>
        <v>3.4789047701050464</v>
      </c>
      <c r="O51" s="152">
        <f t="shared" ref="O51" si="55">(I51/C51)*10</f>
        <v>4.3491384577783219</v>
      </c>
      <c r="P51" s="52">
        <f t="shared" ref="P51" si="56">(O51-N51)/N51</f>
        <v>0.25014587784965397</v>
      </c>
    </row>
    <row r="52" spans="1:16" ht="20.100000000000001" customHeight="1" x14ac:dyDescent="0.25">
      <c r="A52" s="38" t="s">
        <v>192</v>
      </c>
      <c r="B52" s="19">
        <v>28.409999999999997</v>
      </c>
      <c r="C52" s="140">
        <v>53.829999999999991</v>
      </c>
      <c r="D52" s="247">
        <f t="shared" si="32"/>
        <v>4.5977420733049378E-3</v>
      </c>
      <c r="E52" s="215">
        <f t="shared" si="33"/>
        <v>1.0348261384433198E-2</v>
      </c>
      <c r="F52" s="52">
        <f t="shared" si="43"/>
        <v>0.8947553678282294</v>
      </c>
      <c r="H52" s="19">
        <v>14.331</v>
      </c>
      <c r="I52" s="140">
        <v>22.926000000000002</v>
      </c>
      <c r="J52" s="247">
        <f t="shared" si="34"/>
        <v>4.2637332166268636E-3</v>
      </c>
      <c r="K52" s="215">
        <f t="shared" si="35"/>
        <v>7.6882783099067658E-3</v>
      </c>
      <c r="L52" s="52">
        <f t="shared" si="47"/>
        <v>0.59974879631567946</v>
      </c>
      <c r="N52" s="27">
        <f t="shared" ref="N52" si="57">(H52/B52)*10</f>
        <v>5.0443505807814155</v>
      </c>
      <c r="O52" s="152">
        <f t="shared" ref="O52" si="58">(I52/C52)*10</f>
        <v>4.2589634033067076</v>
      </c>
      <c r="P52" s="52">
        <f t="shared" ref="P52" si="59">(O52-N52)/N52</f>
        <v>-0.15569639042674235</v>
      </c>
    </row>
    <row r="53" spans="1:16" ht="20.100000000000001" customHeight="1" x14ac:dyDescent="0.25">
      <c r="A53" s="38" t="s">
        <v>193</v>
      </c>
      <c r="B53" s="19">
        <v>9.07</v>
      </c>
      <c r="C53" s="140">
        <v>24.83</v>
      </c>
      <c r="D53" s="247">
        <f t="shared" si="32"/>
        <v>1.4678465542018932E-3</v>
      </c>
      <c r="E53" s="215">
        <f t="shared" si="33"/>
        <v>4.7733109822678125E-3</v>
      </c>
      <c r="F53" s="52">
        <f t="shared" si="43"/>
        <v>1.7375964718853361</v>
      </c>
      <c r="H53" s="19">
        <v>4.0839999999999996</v>
      </c>
      <c r="I53" s="140">
        <v>17.353999999999999</v>
      </c>
      <c r="J53" s="247">
        <f t="shared" si="34"/>
        <v>1.2150642981441707E-3</v>
      </c>
      <c r="K53" s="215">
        <f t="shared" si="35"/>
        <v>5.8196973650057578E-3</v>
      </c>
      <c r="L53" s="52">
        <f t="shared" ref="L53" si="60">(I53-H53)/H53</f>
        <v>3.2492654260528897</v>
      </c>
      <c r="N53" s="27">
        <f t="shared" ref="N53" si="61">(H53/B53)*10</f>
        <v>4.5027563395810359</v>
      </c>
      <c r="O53" s="152">
        <f t="shared" ref="O53" si="62">(I53/C53)*10</f>
        <v>6.9891260571888845</v>
      </c>
      <c r="P53" s="52">
        <f t="shared" ref="P53" si="63">(O53-N53)/N53</f>
        <v>0.55218837753925532</v>
      </c>
    </row>
    <row r="54" spans="1:16" ht="20.100000000000001" customHeight="1" x14ac:dyDescent="0.25">
      <c r="A54" s="38" t="s">
        <v>195</v>
      </c>
      <c r="B54" s="19">
        <v>69.86</v>
      </c>
      <c r="C54" s="140">
        <v>44.599999999999994</v>
      </c>
      <c r="D54" s="247">
        <f t="shared" si="32"/>
        <v>1.1305817009541815E-2</v>
      </c>
      <c r="E54" s="215">
        <f t="shared" si="33"/>
        <v>8.5738892391922852E-3</v>
      </c>
      <c r="F54" s="52">
        <f t="shared" si="43"/>
        <v>-0.36158030346407105</v>
      </c>
      <c r="H54" s="19">
        <v>25.626999999999999</v>
      </c>
      <c r="I54" s="140">
        <v>15.468999999999999</v>
      </c>
      <c r="J54" s="247">
        <f t="shared" si="34"/>
        <v>7.6244987190354219E-3</v>
      </c>
      <c r="K54" s="215">
        <f t="shared" si="35"/>
        <v>5.1875589800204026E-3</v>
      </c>
      <c r="L54" s="52">
        <f t="shared" si="41"/>
        <v>-0.39637881921411011</v>
      </c>
      <c r="N54" s="27">
        <f t="shared" ref="N54" si="64">(H54/B54)*10</f>
        <v>3.6683366733466931</v>
      </c>
      <c r="O54" s="152">
        <f t="shared" ref="O54" si="65">(I54/C54)*10</f>
        <v>3.4683856502242154</v>
      </c>
      <c r="P54" s="52">
        <f t="shared" ref="P54" si="66">(O54-N54)/N54</f>
        <v>-5.4507271531339184E-2</v>
      </c>
    </row>
    <row r="55" spans="1:16" ht="20.100000000000001" customHeight="1" thickBot="1" x14ac:dyDescent="0.3">
      <c r="A55" s="8" t="s">
        <v>17</v>
      </c>
      <c r="B55" s="19">
        <f>B56-SUM(B39:B54)</f>
        <v>305.28999999999905</v>
      </c>
      <c r="C55" s="140">
        <f>C56-SUM(C39:C54)</f>
        <v>52.329999999999927</v>
      </c>
      <c r="D55" s="247">
        <f t="shared" si="32"/>
        <v>4.9406711635313627E-2</v>
      </c>
      <c r="E55" s="215">
        <f t="shared" si="33"/>
        <v>1.0059901880872907E-2</v>
      </c>
      <c r="F55" s="52">
        <f t="shared" ref="F55" si="67">(C55-B55)/B55</f>
        <v>-0.8285892102590976</v>
      </c>
      <c r="H55" s="19">
        <f>H56-SUM(H39:H54)</f>
        <v>98.955999999999676</v>
      </c>
      <c r="I55" s="140">
        <f>I56-SUM(I39:I54)</f>
        <v>28.500000000000909</v>
      </c>
      <c r="J55" s="247">
        <f t="shared" si="34"/>
        <v>2.9441210256404057E-2</v>
      </c>
      <c r="K55" s="215">
        <f t="shared" si="35"/>
        <v>9.5575299586648267E-3</v>
      </c>
      <c r="L55" s="52">
        <f t="shared" ref="L55" si="68">(I55-H55)/H55</f>
        <v>-0.71199320910302555</v>
      </c>
      <c r="N55" s="27">
        <f t="shared" si="44"/>
        <v>3.2413770513282447</v>
      </c>
      <c r="O55" s="152">
        <f t="shared" si="45"/>
        <v>5.4462067647622678</v>
      </c>
      <c r="P55" s="52">
        <f t="shared" si="46"/>
        <v>0.68021389629155693</v>
      </c>
    </row>
    <row r="56" spans="1:16" ht="26.25" customHeight="1" thickBot="1" x14ac:dyDescent="0.3">
      <c r="A56" s="12" t="s">
        <v>18</v>
      </c>
      <c r="B56" s="17">
        <v>6179.1199999999981</v>
      </c>
      <c r="C56" s="145">
        <v>5201.84</v>
      </c>
      <c r="D56" s="253">
        <f>SUM(D39:D55)</f>
        <v>1</v>
      </c>
      <c r="E56" s="254">
        <f>SUM(E39:E55)</f>
        <v>1</v>
      </c>
      <c r="F56" s="57">
        <f t="shared" si="38"/>
        <v>-0.15815844327347556</v>
      </c>
      <c r="G56" s="1"/>
      <c r="H56" s="17">
        <v>3361.1390000000001</v>
      </c>
      <c r="I56" s="145">
        <v>2981.942</v>
      </c>
      <c r="J56" s="253">
        <f>SUM(J39:J55)</f>
        <v>0.99999999999999989</v>
      </c>
      <c r="K56" s="254">
        <f>SUM(K39:K55)</f>
        <v>1.0000000000000004</v>
      </c>
      <c r="L56" s="57">
        <f t="shared" si="39"/>
        <v>-0.1128180060390243</v>
      </c>
      <c r="M56" s="1"/>
      <c r="N56" s="29">
        <f t="shared" si="36"/>
        <v>5.4395108041274511</v>
      </c>
      <c r="O56" s="146">
        <f t="shared" si="37"/>
        <v>5.7324754317702968</v>
      </c>
      <c r="P56" s="57">
        <f t="shared" si="8"/>
        <v>5.3858635122214817E-2</v>
      </c>
    </row>
    <row r="58" spans="1:16" ht="15.75" thickBot="1" x14ac:dyDescent="0.3"/>
    <row r="59" spans="1:16" x14ac:dyDescent="0.25">
      <c r="A59" s="360" t="s">
        <v>15</v>
      </c>
      <c r="B59" s="348" t="s">
        <v>1</v>
      </c>
      <c r="C59" s="344"/>
      <c r="D59" s="348" t="s">
        <v>104</v>
      </c>
      <c r="E59" s="344"/>
      <c r="F59" s="130" t="s">
        <v>0</v>
      </c>
      <c r="H59" s="358" t="s">
        <v>19</v>
      </c>
      <c r="I59" s="359"/>
      <c r="J59" s="348" t="s">
        <v>104</v>
      </c>
      <c r="K59" s="349"/>
      <c r="L59" s="130" t="s">
        <v>0</v>
      </c>
      <c r="N59" s="356" t="s">
        <v>22</v>
      </c>
      <c r="O59" s="344"/>
      <c r="P59" s="130" t="s">
        <v>0</v>
      </c>
    </row>
    <row r="60" spans="1:16" x14ac:dyDescent="0.25">
      <c r="A60" s="361"/>
      <c r="B60" s="351" t="str">
        <f>B5</f>
        <v>jan-set</v>
      </c>
      <c r="C60" s="353"/>
      <c r="D60" s="351" t="str">
        <f>B5</f>
        <v>jan-set</v>
      </c>
      <c r="E60" s="353"/>
      <c r="F60" s="131" t="str">
        <f>F37</f>
        <v>2022/2021</v>
      </c>
      <c r="H60" s="354" t="str">
        <f>B5</f>
        <v>jan-set</v>
      </c>
      <c r="I60" s="353"/>
      <c r="J60" s="351" t="str">
        <f>B5</f>
        <v>jan-set</v>
      </c>
      <c r="K60" s="352"/>
      <c r="L60" s="131" t="str">
        <f>L37</f>
        <v>2022/2021</v>
      </c>
      <c r="N60" s="354" t="str">
        <f>B5</f>
        <v>jan-set</v>
      </c>
      <c r="O60" s="352"/>
      <c r="P60" s="131" t="str">
        <f>P37</f>
        <v>2022/2021</v>
      </c>
    </row>
    <row r="61" spans="1:16" ht="19.5" customHeight="1" thickBot="1" x14ac:dyDescent="0.3">
      <c r="A61" s="362"/>
      <c r="B61" s="99">
        <f>B6</f>
        <v>2021</v>
      </c>
      <c r="C61" s="134">
        <f>C6</f>
        <v>2022</v>
      </c>
      <c r="D61" s="99">
        <f>B6</f>
        <v>2021</v>
      </c>
      <c r="E61" s="134">
        <f>C6</f>
        <v>2022</v>
      </c>
      <c r="F61" s="132" t="s">
        <v>1</v>
      </c>
      <c r="H61" s="25">
        <f>B6</f>
        <v>2021</v>
      </c>
      <c r="I61" s="134">
        <f>C6</f>
        <v>2022</v>
      </c>
      <c r="J61" s="99">
        <f>B6</f>
        <v>2021</v>
      </c>
      <c r="K61" s="134">
        <f>C6</f>
        <v>2022</v>
      </c>
      <c r="L61" s="259">
        <v>1000</v>
      </c>
      <c r="N61" s="25">
        <f>B6</f>
        <v>2021</v>
      </c>
      <c r="O61" s="134">
        <f>C6</f>
        <v>2022</v>
      </c>
      <c r="P61" s="132"/>
    </row>
    <row r="62" spans="1:16" ht="20.100000000000001" customHeight="1" x14ac:dyDescent="0.25">
      <c r="A62" s="38" t="s">
        <v>163</v>
      </c>
      <c r="B62" s="39">
        <v>1282.5</v>
      </c>
      <c r="C62" s="147">
        <v>2025.4599999999998</v>
      </c>
      <c r="D62" s="247">
        <f t="shared" ref="D62:D83" si="69">B62/$B$84</f>
        <v>0.16659911770666086</v>
      </c>
      <c r="E62" s="246">
        <f t="shared" ref="E62:E83" si="70">C62/$C$84</f>
        <v>0.18990550947811752</v>
      </c>
      <c r="F62" s="52">
        <f t="shared" ref="F62:F83" si="71">(C62-B62)/B62</f>
        <v>0.5793060428849901</v>
      </c>
      <c r="H62" s="19">
        <v>707.24600000000009</v>
      </c>
      <c r="I62" s="147">
        <v>1162.8129999999996</v>
      </c>
      <c r="J62" s="245">
        <f t="shared" ref="J62:J84" si="72">H62/$H$84</f>
        <v>0.19381695080981559</v>
      </c>
      <c r="K62" s="246">
        <f t="shared" ref="K62:K84" si="73">I62/$I$84</f>
        <v>0.2020415911205555</v>
      </c>
      <c r="L62" s="52">
        <f t="shared" ref="L62:L74" si="74">(I62-H62)/H62</f>
        <v>0.64414220794461829</v>
      </c>
      <c r="N62" s="40">
        <f t="shared" ref="N62" si="75">(H62/B62)*10</f>
        <v>5.5145886939571156</v>
      </c>
      <c r="O62" s="143">
        <f t="shared" ref="O62" si="76">(I62/C62)*10</f>
        <v>5.7409822953798137</v>
      </c>
      <c r="P62" s="52">
        <f t="shared" ref="P62" si="77">(O62-N62)/N62</f>
        <v>4.1053578786534012E-2</v>
      </c>
    </row>
    <row r="63" spans="1:16" ht="20.100000000000001" customHeight="1" x14ac:dyDescent="0.25">
      <c r="A63" s="38" t="s">
        <v>166</v>
      </c>
      <c r="B63" s="19">
        <v>767.42000000000007</v>
      </c>
      <c r="C63" s="140">
        <v>900.64000000000021</v>
      </c>
      <c r="D63" s="247">
        <f t="shared" si="69"/>
        <v>9.9689274783973256E-2</v>
      </c>
      <c r="E63" s="215">
        <f t="shared" si="70"/>
        <v>8.4443285997438514E-2</v>
      </c>
      <c r="F63" s="52">
        <f t="shared" si="71"/>
        <v>0.1735946417867662</v>
      </c>
      <c r="H63" s="19">
        <v>669.14699999999993</v>
      </c>
      <c r="I63" s="140">
        <v>949.96200000000033</v>
      </c>
      <c r="J63" s="214">
        <f t="shared" si="72"/>
        <v>0.18337612539842665</v>
      </c>
      <c r="K63" s="215">
        <f t="shared" si="73"/>
        <v>0.16505821140980129</v>
      </c>
      <c r="L63" s="52">
        <f t="shared" si="74"/>
        <v>0.41966115068886273</v>
      </c>
      <c r="N63" s="40">
        <f t="shared" ref="N63:N64" si="78">(H63/B63)*10</f>
        <v>8.7194365536472844</v>
      </c>
      <c r="O63" s="143">
        <f t="shared" ref="O63:O64" si="79">(I63/C63)*10</f>
        <v>10.547632794457275</v>
      </c>
      <c r="P63" s="52">
        <f t="shared" si="8"/>
        <v>0.20966908005601209</v>
      </c>
    </row>
    <row r="64" spans="1:16" ht="20.100000000000001" customHeight="1" x14ac:dyDescent="0.25">
      <c r="A64" s="38" t="s">
        <v>171</v>
      </c>
      <c r="B64" s="19">
        <v>748.96</v>
      </c>
      <c r="C64" s="140">
        <v>2150.9900000000002</v>
      </c>
      <c r="D64" s="247">
        <f t="shared" si="69"/>
        <v>9.7291286703766647E-2</v>
      </c>
      <c r="E64" s="215">
        <f t="shared" si="70"/>
        <v>0.20167510186937093</v>
      </c>
      <c r="F64" s="52">
        <f t="shared" si="71"/>
        <v>1.8719691305276651</v>
      </c>
      <c r="H64" s="19">
        <v>249.31200000000001</v>
      </c>
      <c r="I64" s="140">
        <v>759.86400000000003</v>
      </c>
      <c r="J64" s="214">
        <f t="shared" si="72"/>
        <v>6.832260859771104E-2</v>
      </c>
      <c r="K64" s="215">
        <f t="shared" si="73"/>
        <v>0.13202822087062135</v>
      </c>
      <c r="L64" s="52">
        <f t="shared" si="74"/>
        <v>2.0478436657681942</v>
      </c>
      <c r="N64" s="40">
        <f t="shared" si="78"/>
        <v>3.3287759025849177</v>
      </c>
      <c r="O64" s="143">
        <f t="shared" si="79"/>
        <v>3.5326245124338089</v>
      </c>
      <c r="P64" s="52">
        <f t="shared" si="8"/>
        <v>6.1238309761433685E-2</v>
      </c>
    </row>
    <row r="65" spans="1:16" ht="20.100000000000001" customHeight="1" x14ac:dyDescent="0.25">
      <c r="A65" s="38" t="s">
        <v>179</v>
      </c>
      <c r="B65" s="19">
        <v>24.239999999999991</v>
      </c>
      <c r="C65" s="140">
        <v>80.710000000000022</v>
      </c>
      <c r="D65" s="247">
        <f t="shared" si="69"/>
        <v>3.1488207510405133E-3</v>
      </c>
      <c r="E65" s="215">
        <f t="shared" si="70"/>
        <v>7.5673050418072286E-3</v>
      </c>
      <c r="F65" s="52">
        <f t="shared" si="71"/>
        <v>2.3296204620462064</v>
      </c>
      <c r="H65" s="19">
        <v>107.39000000000003</v>
      </c>
      <c r="I65" s="140">
        <v>363.7419999999999</v>
      </c>
      <c r="J65" s="214">
        <f t="shared" si="72"/>
        <v>2.9429650146435754E-2</v>
      </c>
      <c r="K65" s="215">
        <f t="shared" si="73"/>
        <v>6.3201058499838841E-2</v>
      </c>
      <c r="L65" s="52">
        <f t="shared" si="74"/>
        <v>2.3871123940776591</v>
      </c>
      <c r="N65" s="40">
        <f t="shared" ref="N65:N67" si="80">(H65/B65)*10</f>
        <v>44.302805280528084</v>
      </c>
      <c r="O65" s="143">
        <f t="shared" ref="O65:O67" si="81">(I65/C65)*10</f>
        <v>45.067773510097865</v>
      </c>
      <c r="P65" s="52">
        <f t="shared" ref="P65:P67" si="82">(O65-N65)/N65</f>
        <v>1.7266812445080073E-2</v>
      </c>
    </row>
    <row r="66" spans="1:16" ht="20.100000000000001" customHeight="1" x14ac:dyDescent="0.25">
      <c r="A66" s="38" t="s">
        <v>182</v>
      </c>
      <c r="B66" s="19">
        <v>274.15999999999997</v>
      </c>
      <c r="C66" s="140">
        <v>556.45999999999992</v>
      </c>
      <c r="D66" s="247">
        <f t="shared" si="69"/>
        <v>3.5613890144606739E-2</v>
      </c>
      <c r="E66" s="215">
        <f t="shared" si="70"/>
        <v>5.2173244499616515E-2</v>
      </c>
      <c r="F66" s="52">
        <f t="shared" si="71"/>
        <v>1.0296906915669681</v>
      </c>
      <c r="H66" s="19">
        <v>166.17199999999997</v>
      </c>
      <c r="I66" s="140">
        <v>345.76600000000002</v>
      </c>
      <c r="J66" s="214">
        <f t="shared" si="72"/>
        <v>4.553854012602216E-2</v>
      </c>
      <c r="K66" s="215">
        <f t="shared" si="73"/>
        <v>6.0077684714042602E-2</v>
      </c>
      <c r="L66" s="52">
        <f t="shared" si="74"/>
        <v>1.0807717304961131</v>
      </c>
      <c r="N66" s="40">
        <f t="shared" si="80"/>
        <v>6.06113218558506</v>
      </c>
      <c r="O66" s="143">
        <f t="shared" si="81"/>
        <v>6.2136721417532268</v>
      </c>
      <c r="P66" s="52">
        <f t="shared" si="82"/>
        <v>2.5166908012820826E-2</v>
      </c>
    </row>
    <row r="67" spans="1:16" ht="20.100000000000001" customHeight="1" x14ac:dyDescent="0.25">
      <c r="A67" s="38" t="s">
        <v>167</v>
      </c>
      <c r="B67" s="19">
        <v>430.30000000000007</v>
      </c>
      <c r="C67" s="140">
        <v>610.62</v>
      </c>
      <c r="D67" s="247">
        <f t="shared" si="69"/>
        <v>5.5896764404815738E-2</v>
      </c>
      <c r="E67" s="215">
        <f t="shared" si="70"/>
        <v>5.7251242778197604E-2</v>
      </c>
      <c r="F67" s="52">
        <f t="shared" si="71"/>
        <v>0.41905647222867748</v>
      </c>
      <c r="H67" s="19">
        <v>198.16200000000001</v>
      </c>
      <c r="I67" s="140">
        <v>278.23200000000003</v>
      </c>
      <c r="J67" s="214">
        <f t="shared" si="72"/>
        <v>5.430522704458516E-2</v>
      </c>
      <c r="K67" s="215">
        <f t="shared" si="73"/>
        <v>4.8343487715268425E-2</v>
      </c>
      <c r="L67" s="52">
        <f t="shared" si="74"/>
        <v>0.404063342114028</v>
      </c>
      <c r="N67" s="40">
        <f t="shared" si="80"/>
        <v>4.6052056704624675</v>
      </c>
      <c r="O67" s="143">
        <f t="shared" si="81"/>
        <v>4.5565490812616689</v>
      </c>
      <c r="P67" s="52">
        <f t="shared" si="82"/>
        <v>-1.0565562687651341E-2</v>
      </c>
    </row>
    <row r="68" spans="1:16" ht="20.100000000000001" customHeight="1" x14ac:dyDescent="0.25">
      <c r="A68" s="38" t="s">
        <v>165</v>
      </c>
      <c r="B68" s="19">
        <v>428.92</v>
      </c>
      <c r="C68" s="140">
        <v>362.09999999999997</v>
      </c>
      <c r="D68" s="247">
        <f t="shared" si="69"/>
        <v>5.5717499857107979E-2</v>
      </c>
      <c r="E68" s="215">
        <f t="shared" si="70"/>
        <v>3.3950206363999459E-2</v>
      </c>
      <c r="F68" s="52">
        <f t="shared" si="71"/>
        <v>-0.15578662687680697</v>
      </c>
      <c r="H68" s="19">
        <v>201.97700000000003</v>
      </c>
      <c r="I68" s="140">
        <v>251.90699999999995</v>
      </c>
      <c r="J68" s="214">
        <f t="shared" si="72"/>
        <v>5.5350707213210296E-2</v>
      </c>
      <c r="K68" s="215">
        <f t="shared" si="73"/>
        <v>4.3769454843045084E-2</v>
      </c>
      <c r="L68" s="52">
        <f t="shared" si="74"/>
        <v>0.24720636508117219</v>
      </c>
      <c r="N68" s="40">
        <f t="shared" ref="N68:N69" si="83">(H68/B68)*10</f>
        <v>4.7089667070782433</v>
      </c>
      <c r="O68" s="143">
        <f t="shared" ref="O68:O69" si="84">(I68/C68)*10</f>
        <v>6.9568351284175636</v>
      </c>
      <c r="P68" s="52">
        <f t="shared" ref="P68:P69" si="85">(O68-N68)/N68</f>
        <v>0.47735916628173564</v>
      </c>
    </row>
    <row r="69" spans="1:16" ht="20.100000000000001" customHeight="1" x14ac:dyDescent="0.25">
      <c r="A69" s="38" t="s">
        <v>172</v>
      </c>
      <c r="B69" s="19">
        <v>344.65000000000003</v>
      </c>
      <c r="C69" s="140">
        <v>433.48999999999995</v>
      </c>
      <c r="D69" s="247">
        <f t="shared" si="69"/>
        <v>4.4770671280780251E-2</v>
      </c>
      <c r="E69" s="215">
        <f t="shared" si="70"/>
        <v>4.0643675660674193E-2</v>
      </c>
      <c r="F69" s="52">
        <f t="shared" si="71"/>
        <v>0.25776875090671669</v>
      </c>
      <c r="H69" s="19">
        <v>215.14599999999996</v>
      </c>
      <c r="I69" s="140">
        <v>218.63099999999997</v>
      </c>
      <c r="J69" s="214">
        <f t="shared" si="72"/>
        <v>5.8959600618354258E-2</v>
      </c>
      <c r="K69" s="215">
        <f t="shared" si="73"/>
        <v>3.7987668789631848E-2</v>
      </c>
      <c r="L69" s="52">
        <f t="shared" si="74"/>
        <v>1.6198302548037214E-2</v>
      </c>
      <c r="N69" s="40">
        <f t="shared" si="83"/>
        <v>6.2424488611634974</v>
      </c>
      <c r="O69" s="143">
        <f t="shared" si="84"/>
        <v>5.0435073473436534</v>
      </c>
      <c r="P69" s="52">
        <f t="shared" si="85"/>
        <v>-0.19206268893588976</v>
      </c>
    </row>
    <row r="70" spans="1:16" ht="20.100000000000001" customHeight="1" x14ac:dyDescent="0.25">
      <c r="A70" s="38" t="s">
        <v>177</v>
      </c>
      <c r="B70" s="19">
        <v>138.75</v>
      </c>
      <c r="C70" s="140">
        <v>261.83999999999997</v>
      </c>
      <c r="D70" s="247">
        <f t="shared" si="69"/>
        <v>1.8023881155398984E-2</v>
      </c>
      <c r="E70" s="215">
        <f t="shared" si="70"/>
        <v>2.4549908959816676E-2</v>
      </c>
      <c r="F70" s="52">
        <f t="shared" si="71"/>
        <v>0.88713513513513498</v>
      </c>
      <c r="H70" s="19">
        <v>113</v>
      </c>
      <c r="I70" s="140">
        <v>184.059</v>
      </c>
      <c r="J70" s="214">
        <f t="shared" si="72"/>
        <v>3.0967040381294712E-2</v>
      </c>
      <c r="K70" s="215">
        <f t="shared" si="73"/>
        <v>3.1980699579432233E-2</v>
      </c>
      <c r="L70" s="52">
        <f t="shared" si="74"/>
        <v>0.62884070796460179</v>
      </c>
      <c r="N70" s="40">
        <f t="shared" ref="N70:N71" si="86">(H70/B70)*10</f>
        <v>8.1441441441441444</v>
      </c>
      <c r="O70" s="143">
        <f t="shared" ref="O70:O71" si="87">(I70/C70)*10</f>
        <v>7.029445462878094</v>
      </c>
      <c r="P70" s="52">
        <f t="shared" ref="P70:P71" si="88">(O70-N70)/N70</f>
        <v>-0.13687118763333142</v>
      </c>
    </row>
    <row r="71" spans="1:16" ht="20.100000000000001" customHeight="1" x14ac:dyDescent="0.25">
      <c r="A71" s="38" t="s">
        <v>224</v>
      </c>
      <c r="B71" s="19">
        <v>330.89</v>
      </c>
      <c r="C71" s="140">
        <v>763.41000000000008</v>
      </c>
      <c r="D71" s="247">
        <f t="shared" si="69"/>
        <v>4.2983221877549327E-2</v>
      </c>
      <c r="E71" s="215">
        <f t="shared" si="70"/>
        <v>7.1576710964763424E-2</v>
      </c>
      <c r="F71" s="52">
        <f t="shared" si="71"/>
        <v>1.307141346066669</v>
      </c>
      <c r="H71" s="19">
        <v>72.813999999999993</v>
      </c>
      <c r="I71" s="140">
        <v>179.75900000000001</v>
      </c>
      <c r="J71" s="214">
        <f t="shared" si="72"/>
        <v>1.9954283878969848E-2</v>
      </c>
      <c r="K71" s="215">
        <f t="shared" si="73"/>
        <v>3.1233564105526815E-2</v>
      </c>
      <c r="L71" s="52">
        <f t="shared" si="74"/>
        <v>1.4687422748372569</v>
      </c>
      <c r="N71" s="40">
        <f t="shared" si="86"/>
        <v>2.2005500317325999</v>
      </c>
      <c r="O71" s="143">
        <f t="shared" si="87"/>
        <v>2.3546849006431665</v>
      </c>
      <c r="P71" s="52">
        <f t="shared" si="88"/>
        <v>7.0043792091929277E-2</v>
      </c>
    </row>
    <row r="72" spans="1:16" ht="20.100000000000001" customHeight="1" x14ac:dyDescent="0.25">
      <c r="A72" s="38" t="s">
        <v>187</v>
      </c>
      <c r="B72" s="19">
        <v>203.58000000000004</v>
      </c>
      <c r="C72" s="140">
        <v>301.68999999999988</v>
      </c>
      <c r="D72" s="247">
        <f t="shared" si="69"/>
        <v>2.6445417842278385E-2</v>
      </c>
      <c r="E72" s="215">
        <f t="shared" si="70"/>
        <v>2.828621308465892E-2</v>
      </c>
      <c r="F72" s="52">
        <f t="shared" si="71"/>
        <v>0.48192356813046383</v>
      </c>
      <c r="H72" s="19">
        <v>85.224000000000004</v>
      </c>
      <c r="I72" s="140">
        <v>120.27100000000002</v>
      </c>
      <c r="J72" s="214">
        <f t="shared" si="72"/>
        <v>2.3355177428809385E-2</v>
      </c>
      <c r="K72" s="215">
        <f t="shared" si="73"/>
        <v>2.089737920513474E-2</v>
      </c>
      <c r="L72" s="52">
        <f t="shared" si="74"/>
        <v>0.41123392471604253</v>
      </c>
      <c r="N72" s="40">
        <f t="shared" ref="N72" si="89">(H72/B72)*10</f>
        <v>4.1862658414382548</v>
      </c>
      <c r="O72" s="143">
        <f t="shared" ref="O72" si="90">(I72/C72)*10</f>
        <v>3.9865756239848871</v>
      </c>
      <c r="P72" s="52">
        <f t="shared" ref="P72" si="91">(O72-N72)/N72</f>
        <v>-4.7701274839430909E-2</v>
      </c>
    </row>
    <row r="73" spans="1:16" ht="20.100000000000001" customHeight="1" x14ac:dyDescent="0.25">
      <c r="A73" s="38" t="s">
        <v>202</v>
      </c>
      <c r="B73" s="19">
        <v>9.14</v>
      </c>
      <c r="C73" s="140">
        <v>44.11</v>
      </c>
      <c r="D73" s="247">
        <f t="shared" si="69"/>
        <v>1.1873028739484448E-3</v>
      </c>
      <c r="E73" s="215">
        <f t="shared" si="70"/>
        <v>4.135718317359891E-3</v>
      </c>
      <c r="F73" s="52">
        <f t="shared" si="71"/>
        <v>3.8260393873085334</v>
      </c>
      <c r="H73" s="19">
        <v>3.9390000000000001</v>
      </c>
      <c r="I73" s="140">
        <v>88.166999999999987</v>
      </c>
      <c r="J73" s="214">
        <f t="shared" si="72"/>
        <v>1.0794616996630077E-3</v>
      </c>
      <c r="K73" s="215">
        <f t="shared" si="73"/>
        <v>1.5319231006469673E-2</v>
      </c>
      <c r="L73" s="52">
        <f t="shared" si="74"/>
        <v>21.383092155369379</v>
      </c>
      <c r="N73" s="40">
        <f t="shared" ref="N73" si="92">(H73/B73)*10</f>
        <v>4.3096280087527354</v>
      </c>
      <c r="O73" s="143">
        <f t="shared" ref="O73" si="93">(I73/C73)*10</f>
        <v>19.987984583994557</v>
      </c>
      <c r="P73" s="52">
        <f t="shared" ref="P73" si="94">(O73-N73)/N73</f>
        <v>3.637983729314807</v>
      </c>
    </row>
    <row r="74" spans="1:16" ht="20.100000000000001" customHeight="1" x14ac:dyDescent="0.25">
      <c r="A74" s="38" t="s">
        <v>199</v>
      </c>
      <c r="B74" s="19">
        <v>102.83999999999999</v>
      </c>
      <c r="C74" s="140">
        <v>87.48</v>
      </c>
      <c r="D74" s="247">
        <f t="shared" si="69"/>
        <v>1.3359105859612478E-2</v>
      </c>
      <c r="E74" s="215">
        <f t="shared" si="70"/>
        <v>8.2020548266298621E-3</v>
      </c>
      <c r="F74" s="52">
        <f t="shared" si="71"/>
        <v>-0.14935822637106172</v>
      </c>
      <c r="H74" s="19">
        <v>41.216000000000001</v>
      </c>
      <c r="I74" s="140">
        <v>70.284999999999997</v>
      </c>
      <c r="J74" s="214">
        <f t="shared" si="72"/>
        <v>1.1295022445623389E-2</v>
      </c>
      <c r="K74" s="215">
        <f t="shared" si="73"/>
        <v>1.2212189949637858E-2</v>
      </c>
      <c r="L74" s="52">
        <f t="shared" si="74"/>
        <v>0.70528435559006197</v>
      </c>
      <c r="N74" s="40">
        <f t="shared" ref="N74:N75" si="95">(H74/B74)*10</f>
        <v>4.00777907429016</v>
      </c>
      <c r="O74" s="143">
        <f t="shared" ref="O74:O75" si="96">(I74/C74)*10</f>
        <v>8.0344078646547779</v>
      </c>
      <c r="P74" s="52">
        <f t="shared" ref="P74:P75" si="97">(O74-N74)/N74</f>
        <v>1.004703282223159</v>
      </c>
    </row>
    <row r="75" spans="1:16" ht="20.100000000000001" customHeight="1" x14ac:dyDescent="0.25">
      <c r="A75" s="38" t="s">
        <v>201</v>
      </c>
      <c r="B75" s="19">
        <v>179.56</v>
      </c>
      <c r="C75" s="140">
        <v>218.45000000000007</v>
      </c>
      <c r="D75" s="247">
        <f t="shared" si="69"/>
        <v>2.3325175497394171E-2</v>
      </c>
      <c r="E75" s="215">
        <f t="shared" si="70"/>
        <v>2.0481697266544287E-2</v>
      </c>
      <c r="F75" s="52">
        <f t="shared" si="71"/>
        <v>0.21658498552016078</v>
      </c>
      <c r="H75" s="19">
        <v>50.493000000000009</v>
      </c>
      <c r="I75" s="140">
        <v>66.720000000000013</v>
      </c>
      <c r="J75" s="214">
        <f t="shared" si="72"/>
        <v>1.3837334247546143E-2</v>
      </c>
      <c r="K75" s="215">
        <f t="shared" si="73"/>
        <v>1.1592762516039527E-2</v>
      </c>
      <c r="L75" s="52">
        <f t="shared" ref="L75:L82" si="98">(I75-H75)/H75</f>
        <v>0.32137127918721409</v>
      </c>
      <c r="N75" s="40">
        <f t="shared" si="95"/>
        <v>2.8120405435509026</v>
      </c>
      <c r="O75" s="143">
        <f t="shared" si="96"/>
        <v>3.0542458228427556</v>
      </c>
      <c r="P75" s="52">
        <f t="shared" si="97"/>
        <v>8.6131503276979215E-2</v>
      </c>
    </row>
    <row r="76" spans="1:16" ht="20.100000000000001" customHeight="1" x14ac:dyDescent="0.25">
      <c r="A76" s="38" t="s">
        <v>228</v>
      </c>
      <c r="B76" s="19">
        <v>211.28</v>
      </c>
      <c r="C76" s="140">
        <v>188.1</v>
      </c>
      <c r="D76" s="247">
        <f t="shared" si="69"/>
        <v>2.7445662057749169E-2</v>
      </c>
      <c r="E76" s="215">
        <f t="shared" si="70"/>
        <v>1.7636105542856391E-2</v>
      </c>
      <c r="F76" s="52">
        <f t="shared" si="71"/>
        <v>-0.10971223021582736</v>
      </c>
      <c r="H76" s="19">
        <v>59.519999999999996</v>
      </c>
      <c r="I76" s="140">
        <v>53.286999999999999</v>
      </c>
      <c r="J76" s="214">
        <f t="shared" si="72"/>
        <v>1.6311134898182842E-2</v>
      </c>
      <c r="K76" s="215">
        <f t="shared" si="73"/>
        <v>9.2587460460461356E-3</v>
      </c>
      <c r="L76" s="52">
        <f t="shared" si="98"/>
        <v>-0.10472110215053759</v>
      </c>
      <c r="N76" s="40">
        <f t="shared" ref="N76:N82" si="99">(H76/B76)*10</f>
        <v>2.8171147292692162</v>
      </c>
      <c r="O76" s="143">
        <f t="shared" ref="O76:O82" si="100">(I76/C76)*10</f>
        <v>2.8329080276448697</v>
      </c>
      <c r="P76" s="52">
        <f t="shared" ref="P76:P82" si="101">(O76-N76)/N76</f>
        <v>5.6061963723253762E-3</v>
      </c>
    </row>
    <row r="77" spans="1:16" ht="20.100000000000001" customHeight="1" x14ac:dyDescent="0.25">
      <c r="A77" s="38" t="s">
        <v>229</v>
      </c>
      <c r="B77" s="19">
        <v>1.35</v>
      </c>
      <c r="C77" s="140">
        <v>114.66</v>
      </c>
      <c r="D77" s="247">
        <f t="shared" si="69"/>
        <v>1.7536749232280094E-4</v>
      </c>
      <c r="E77" s="215">
        <f t="shared" si="70"/>
        <v>1.0750429885932555E-2</v>
      </c>
      <c r="F77" s="52">
        <f t="shared" si="71"/>
        <v>83.933333333333323</v>
      </c>
      <c r="H77" s="19">
        <v>0.51200000000000001</v>
      </c>
      <c r="I77" s="140">
        <v>42.492999999999995</v>
      </c>
      <c r="J77" s="214">
        <f t="shared" si="72"/>
        <v>1.4031083783383092E-4</v>
      </c>
      <c r="K77" s="215">
        <f t="shared" si="73"/>
        <v>7.383262254107726E-3</v>
      </c>
      <c r="L77" s="52">
        <f t="shared" si="98"/>
        <v>81.994140624999986</v>
      </c>
      <c r="N77" s="40">
        <f t="shared" si="99"/>
        <v>3.7925925925925923</v>
      </c>
      <c r="O77" s="143">
        <f t="shared" si="100"/>
        <v>3.7060003488574917</v>
      </c>
      <c r="P77" s="52">
        <f t="shared" si="101"/>
        <v>-2.2831939266090968E-2</v>
      </c>
    </row>
    <row r="78" spans="1:16" ht="20.100000000000001" customHeight="1" x14ac:dyDescent="0.25">
      <c r="A78" s="38" t="s">
        <v>183</v>
      </c>
      <c r="B78" s="19">
        <v>470.30999999999995</v>
      </c>
      <c r="C78" s="140">
        <v>197.32999999999996</v>
      </c>
      <c r="D78" s="247">
        <f t="shared" si="69"/>
        <v>6.1094137269878883E-2</v>
      </c>
      <c r="E78" s="215">
        <f t="shared" si="70"/>
        <v>1.8501502959977944E-2</v>
      </c>
      <c r="F78" s="52">
        <f t="shared" si="71"/>
        <v>-0.58042567668133793</v>
      </c>
      <c r="H78" s="19">
        <v>92.759999999999991</v>
      </c>
      <c r="I78" s="140">
        <v>42.095999999999997</v>
      </c>
      <c r="J78" s="214">
        <f t="shared" si="72"/>
        <v>2.542037757317608E-2</v>
      </c>
      <c r="K78" s="215">
        <f t="shared" si="73"/>
        <v>7.3142825370983182E-3</v>
      </c>
      <c r="L78" s="52">
        <f t="shared" si="98"/>
        <v>-0.54618369987063387</v>
      </c>
      <c r="N78" s="40">
        <f t="shared" si="99"/>
        <v>1.9723161319129936</v>
      </c>
      <c r="O78" s="143">
        <f t="shared" si="100"/>
        <v>2.1332792783661887</v>
      </c>
      <c r="P78" s="52">
        <f t="shared" si="101"/>
        <v>8.1611230496336978E-2</v>
      </c>
    </row>
    <row r="79" spans="1:16" ht="20.100000000000001" customHeight="1" x14ac:dyDescent="0.25">
      <c r="A79" s="38" t="s">
        <v>230</v>
      </c>
      <c r="B79" s="19">
        <v>11.26</v>
      </c>
      <c r="C79" s="140">
        <v>19.41</v>
      </c>
      <c r="D79" s="247">
        <f t="shared" si="69"/>
        <v>1.4626947878183247E-3</v>
      </c>
      <c r="E79" s="215">
        <f t="shared" si="70"/>
        <v>1.8198660743585463E-3</v>
      </c>
      <c r="F79" s="52">
        <f t="shared" si="71"/>
        <v>0.72380106571936065</v>
      </c>
      <c r="H79" s="19">
        <v>4.1920000000000002</v>
      </c>
      <c r="I79" s="140">
        <v>37.02000000000001</v>
      </c>
      <c r="J79" s="214">
        <f t="shared" si="72"/>
        <v>1.1487949847644905E-3</v>
      </c>
      <c r="K79" s="215">
        <f t="shared" si="73"/>
        <v>6.432315173018335E-3</v>
      </c>
      <c r="L79" s="52">
        <f t="shared" si="98"/>
        <v>7.8311068702290099</v>
      </c>
      <c r="N79" s="40">
        <f t="shared" si="99"/>
        <v>3.7229129662522205</v>
      </c>
      <c r="O79" s="143">
        <f t="shared" si="100"/>
        <v>19.072642967542507</v>
      </c>
      <c r="P79" s="52">
        <f t="shared" si="101"/>
        <v>4.1230429345068851</v>
      </c>
    </row>
    <row r="80" spans="1:16" ht="20.100000000000001" customHeight="1" x14ac:dyDescent="0.25">
      <c r="A80" s="38" t="s">
        <v>231</v>
      </c>
      <c r="B80" s="19">
        <v>118.55</v>
      </c>
      <c r="C80" s="140">
        <v>76.930000000000007</v>
      </c>
      <c r="D80" s="247">
        <f t="shared" si="69"/>
        <v>1.539986386286522E-2</v>
      </c>
      <c r="E80" s="215">
        <f t="shared" si="70"/>
        <v>7.2128952653479125E-3</v>
      </c>
      <c r="F80" s="52">
        <f t="shared" si="71"/>
        <v>-0.35107549557148876</v>
      </c>
      <c r="H80" s="19">
        <v>50.628000000000007</v>
      </c>
      <c r="I80" s="140">
        <v>36.402999999999999</v>
      </c>
      <c r="J80" s="214">
        <f t="shared" si="72"/>
        <v>1.387433026924061E-2</v>
      </c>
      <c r="K80" s="215">
        <f t="shared" si="73"/>
        <v>6.3251099201346939E-3</v>
      </c>
      <c r="L80" s="52">
        <f t="shared" si="98"/>
        <v>-0.28097100418740628</v>
      </c>
      <c r="N80" s="40">
        <f t="shared" si="99"/>
        <v>4.2706031210459727</v>
      </c>
      <c r="O80" s="143">
        <f t="shared" si="100"/>
        <v>4.7319641232289094</v>
      </c>
      <c r="P80" s="52">
        <f t="shared" si="101"/>
        <v>0.10803181403331581</v>
      </c>
    </row>
    <row r="81" spans="1:16" ht="20.100000000000001" customHeight="1" x14ac:dyDescent="0.25">
      <c r="A81" s="38" t="s">
        <v>207</v>
      </c>
      <c r="B81" s="19">
        <v>121.63000000000001</v>
      </c>
      <c r="C81" s="140">
        <v>196.49000000000004</v>
      </c>
      <c r="D81" s="247">
        <f t="shared" si="69"/>
        <v>1.579996154905354E-2</v>
      </c>
      <c r="E81" s="215">
        <f t="shared" si="70"/>
        <v>1.842274523187588E-2</v>
      </c>
      <c r="F81" s="52">
        <f t="shared" si="71"/>
        <v>0.61547315629367771</v>
      </c>
      <c r="H81" s="19">
        <v>20.722999999999999</v>
      </c>
      <c r="I81" s="140">
        <v>36.216999999999992</v>
      </c>
      <c r="J81" s="214">
        <f t="shared" si="72"/>
        <v>5.6790263524032769E-3</v>
      </c>
      <c r="K81" s="215">
        <f t="shared" si="73"/>
        <v>6.2927919670773885E-3</v>
      </c>
      <c r="L81" s="52">
        <f t="shared" si="98"/>
        <v>0.74767166915987038</v>
      </c>
      <c r="N81" s="40">
        <f t="shared" si="99"/>
        <v>1.703773740031242</v>
      </c>
      <c r="O81" s="143">
        <f t="shared" si="100"/>
        <v>1.8431981271311511</v>
      </c>
      <c r="P81" s="52">
        <f t="shared" si="101"/>
        <v>8.1832689296732791E-2</v>
      </c>
    </row>
    <row r="82" spans="1:16" ht="20.100000000000001" customHeight="1" x14ac:dyDescent="0.25">
      <c r="A82" s="38" t="s">
        <v>232</v>
      </c>
      <c r="B82" s="19">
        <v>2.63</v>
      </c>
      <c r="C82" s="140">
        <v>7.7699999999999987</v>
      </c>
      <c r="D82" s="247">
        <f t="shared" si="69"/>
        <v>3.4164185541404917E-4</v>
      </c>
      <c r="E82" s="215">
        <f t="shared" si="70"/>
        <v>7.2850898494414751E-4</v>
      </c>
      <c r="F82" s="52">
        <f t="shared" si="71"/>
        <v>1.9543726235741441</v>
      </c>
      <c r="H82" s="19">
        <v>7.202</v>
      </c>
      <c r="I82" s="140">
        <v>33.893000000000008</v>
      </c>
      <c r="J82" s="214">
        <f t="shared" si="72"/>
        <v>1.9736692462485354E-3</v>
      </c>
      <c r="K82" s="215">
        <f t="shared" si="73"/>
        <v>5.8889913062968782E-3</v>
      </c>
      <c r="L82" s="52">
        <f t="shared" si="98"/>
        <v>3.7060538739239113</v>
      </c>
      <c r="N82" s="40">
        <f t="shared" si="99"/>
        <v>27.384030418250951</v>
      </c>
      <c r="O82" s="143">
        <f t="shared" si="100"/>
        <v>43.620334620334646</v>
      </c>
      <c r="P82" s="52">
        <f t="shared" si="101"/>
        <v>0.59291141421105409</v>
      </c>
    </row>
    <row r="83" spans="1:16" ht="20.100000000000001" customHeight="1" thickBot="1" x14ac:dyDescent="0.3">
      <c r="A83" s="8" t="s">
        <v>17</v>
      </c>
      <c r="B83" s="19">
        <f>B84-SUM(B62:B82)</f>
        <v>1495.199999999998</v>
      </c>
      <c r="C83" s="140">
        <f>C84-SUM(C62:C82)</f>
        <v>1067.4799999999996</v>
      </c>
      <c r="D83" s="247">
        <f t="shared" si="69"/>
        <v>0.19422924038596412</v>
      </c>
      <c r="E83" s="215">
        <f t="shared" si="70"/>
        <v>0.10008607094571149</v>
      </c>
      <c r="F83" s="52">
        <f t="shared" si="71"/>
        <v>-0.28606206527554778</v>
      </c>
      <c r="H83" s="19">
        <f>H84-SUM(H62:H82)</f>
        <v>532.26599999999871</v>
      </c>
      <c r="I83" s="140">
        <f>I84-SUM(I62:I82)</f>
        <v>433.72799999999734</v>
      </c>
      <c r="J83" s="214">
        <f t="shared" si="72"/>
        <v>0.14586462580168294</v>
      </c>
      <c r="K83" s="215">
        <f t="shared" si="73"/>
        <v>7.5361296471174455E-2</v>
      </c>
      <c r="L83" s="52">
        <f t="shared" ref="L83" si="102">(I83-H83)/H83</f>
        <v>-0.18512923989133556</v>
      </c>
      <c r="N83" s="40">
        <f t="shared" ref="N83:O84" si="103">(H83/B83)*10</f>
        <v>3.559831460674153</v>
      </c>
      <c r="O83" s="143">
        <f t="shared" ref="O83" si="104">(I83/C83)*10</f>
        <v>4.0631018848128067</v>
      </c>
      <c r="P83" s="52">
        <f t="shared" ref="P83" si="105">(O83-N83)/N83</f>
        <v>0.14137478970516917</v>
      </c>
    </row>
    <row r="84" spans="1:16" ht="26.25" customHeight="1" thickBot="1" x14ac:dyDescent="0.3">
      <c r="A84" s="12" t="s">
        <v>18</v>
      </c>
      <c r="B84" s="17">
        <v>7698.119999999999</v>
      </c>
      <c r="C84" s="145">
        <v>10665.62</v>
      </c>
      <c r="D84" s="243">
        <f>SUM(D62:D83)</f>
        <v>0.99999999999999989</v>
      </c>
      <c r="E84" s="244">
        <f>SUM(E62:E83)</f>
        <v>1.0000000000000002</v>
      </c>
      <c r="F84" s="57">
        <f>(C84-B84)/B84</f>
        <v>0.38548372849474966</v>
      </c>
      <c r="G84" s="1"/>
      <c r="H84" s="17">
        <v>3649.0409999999988</v>
      </c>
      <c r="I84" s="145">
        <v>5755.3149999999987</v>
      </c>
      <c r="J84" s="255">
        <f t="shared" si="72"/>
        <v>1</v>
      </c>
      <c r="K84" s="244">
        <f t="shared" si="73"/>
        <v>1</v>
      </c>
      <c r="L84" s="57">
        <f>(I84-H84)/H84</f>
        <v>0.57721302665549679</v>
      </c>
      <c r="M84" s="1"/>
      <c r="N84" s="37">
        <f t="shared" si="103"/>
        <v>4.7401716263191522</v>
      </c>
      <c r="O84" s="150">
        <f t="shared" si="103"/>
        <v>5.3961373084733921</v>
      </c>
      <c r="P84" s="57">
        <f>(O84-N84)/N84</f>
        <v>0.13838437378766635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147</v>
      </c>
    </row>
    <row r="2" spans="1:18" ht="15.75" thickBot="1" x14ac:dyDescent="0.3"/>
    <row r="3" spans="1:18" x14ac:dyDescent="0.25">
      <c r="A3" s="331" t="s">
        <v>16</v>
      </c>
      <c r="B3" s="345"/>
      <c r="C3" s="345"/>
      <c r="D3" s="348" t="s">
        <v>1</v>
      </c>
      <c r="E3" s="344"/>
      <c r="F3" s="348" t="s">
        <v>104</v>
      </c>
      <c r="G3" s="344"/>
      <c r="H3" s="130" t="s">
        <v>0</v>
      </c>
      <c r="J3" s="350" t="s">
        <v>19</v>
      </c>
      <c r="K3" s="344"/>
      <c r="L3" s="342" t="s">
        <v>104</v>
      </c>
      <c r="M3" s="343"/>
      <c r="N3" s="130" t="s">
        <v>0</v>
      </c>
      <c r="P3" s="356" t="s">
        <v>22</v>
      </c>
      <c r="Q3" s="344"/>
      <c r="R3" s="130" t="s">
        <v>0</v>
      </c>
    </row>
    <row r="4" spans="1:18" x14ac:dyDescent="0.25">
      <c r="A4" s="346"/>
      <c r="B4" s="347"/>
      <c r="C4" s="347"/>
      <c r="D4" s="351" t="s">
        <v>157</v>
      </c>
      <c r="E4" s="353"/>
      <c r="F4" s="351" t="str">
        <f>D4</f>
        <v>jan-set</v>
      </c>
      <c r="G4" s="353"/>
      <c r="H4" s="131" t="s">
        <v>138</v>
      </c>
      <c r="J4" s="354" t="str">
        <f>D4</f>
        <v>jan-set</v>
      </c>
      <c r="K4" s="353"/>
      <c r="L4" s="355" t="str">
        <f>D4</f>
        <v>jan-set</v>
      </c>
      <c r="M4" s="341"/>
      <c r="N4" s="131" t="str">
        <f>H4</f>
        <v>2022/2021</v>
      </c>
      <c r="P4" s="354" t="str">
        <f>D4</f>
        <v>jan-set</v>
      </c>
      <c r="Q4" s="352"/>
      <c r="R4" s="131" t="str">
        <f>N4</f>
        <v>2022/2021</v>
      </c>
    </row>
    <row r="5" spans="1:18" ht="19.5" customHeight="1" thickBot="1" x14ac:dyDescent="0.3">
      <c r="A5" s="332"/>
      <c r="B5" s="357"/>
      <c r="C5" s="357"/>
      <c r="D5" s="99">
        <v>2021</v>
      </c>
      <c r="E5" s="160">
        <v>2022</v>
      </c>
      <c r="F5" s="99">
        <f>D5</f>
        <v>2021</v>
      </c>
      <c r="G5" s="134">
        <f>E5</f>
        <v>2022</v>
      </c>
      <c r="H5" s="166" t="s">
        <v>1</v>
      </c>
      <c r="J5" s="25">
        <f>D5</f>
        <v>2021</v>
      </c>
      <c r="K5" s="134">
        <f>E5</f>
        <v>2022</v>
      </c>
      <c r="L5" s="159">
        <f>F5</f>
        <v>2021</v>
      </c>
      <c r="M5" s="144">
        <f>G5</f>
        <v>2022</v>
      </c>
      <c r="N5" s="259">
        <v>1000</v>
      </c>
      <c r="P5" s="25">
        <f>D5</f>
        <v>2021</v>
      </c>
      <c r="Q5" s="134">
        <f>E5</f>
        <v>2022</v>
      </c>
      <c r="R5" s="166"/>
    </row>
    <row r="6" spans="1:18" ht="24" customHeight="1" x14ac:dyDescent="0.25">
      <c r="A6" s="161" t="s">
        <v>20</v>
      </c>
      <c r="B6" s="1"/>
      <c r="C6" s="1"/>
      <c r="D6" s="115">
        <v>324059.9600000002</v>
      </c>
      <c r="E6" s="147">
        <v>305988.57999999996</v>
      </c>
      <c r="F6" s="247">
        <f>D6/D8</f>
        <v>0.73470091042299857</v>
      </c>
      <c r="G6" s="246">
        <f>E6/E8</f>
        <v>0.75550978542671932</v>
      </c>
      <c r="H6" s="165">
        <f>(E6-D6)/D6</f>
        <v>-5.5765544129550058E-2</v>
      </c>
      <c r="I6" s="1"/>
      <c r="J6" s="115">
        <v>140549.03200000004</v>
      </c>
      <c r="K6" s="147">
        <v>133233.77300000002</v>
      </c>
      <c r="L6" s="247">
        <f>J6/J8</f>
        <v>0.62225783571567217</v>
      </c>
      <c r="M6" s="246">
        <f>K6/K8</f>
        <v>0.61463707776325149</v>
      </c>
      <c r="N6" s="165">
        <f>(K6-J6)/J6</f>
        <v>-5.204773662190728E-2</v>
      </c>
      <c r="P6" s="27">
        <f t="shared" ref="P6:Q8" si="0">(J6/D6)*10</f>
        <v>4.3371304495624807</v>
      </c>
      <c r="Q6" s="152">
        <f t="shared" si="0"/>
        <v>4.3542073694384289</v>
      </c>
      <c r="R6" s="165">
        <f>(Q6-P6)/P6</f>
        <v>3.9373775067500791E-3</v>
      </c>
    </row>
    <row r="7" spans="1:18" ht="24" customHeight="1" thickBot="1" x14ac:dyDescent="0.3">
      <c r="A7" s="161" t="s">
        <v>21</v>
      </c>
      <c r="B7" s="1"/>
      <c r="C7" s="1"/>
      <c r="D7" s="117">
        <v>117017.43000000004</v>
      </c>
      <c r="E7" s="140">
        <v>99020.839999999924</v>
      </c>
      <c r="F7" s="247">
        <f>D7/D8</f>
        <v>0.26529908957700138</v>
      </c>
      <c r="G7" s="215">
        <f>E7/E8</f>
        <v>0.24449021457328068</v>
      </c>
      <c r="H7" s="55">
        <f t="shared" ref="H7:H8" si="1">(E7-D7)/D7</f>
        <v>-0.15379409716996953</v>
      </c>
      <c r="J7" s="196">
        <v>85320.412999999942</v>
      </c>
      <c r="K7" s="142">
        <v>83534.426999999909</v>
      </c>
      <c r="L7" s="247">
        <f>J7/J8</f>
        <v>0.37774216428432783</v>
      </c>
      <c r="M7" s="215">
        <f>K7/K8</f>
        <v>0.38536292223674845</v>
      </c>
      <c r="N7" s="102">
        <f t="shared" ref="N7:N8" si="2">(K7-J7)/J7</f>
        <v>-2.0932692859797042E-2</v>
      </c>
      <c r="P7" s="27">
        <f t="shared" si="0"/>
        <v>7.2912567811478954</v>
      </c>
      <c r="Q7" s="152">
        <f t="shared" si="0"/>
        <v>8.4360450789954893</v>
      </c>
      <c r="R7" s="102">
        <f t="shared" ref="R7:R8" si="3">(Q7-P7)/P7</f>
        <v>0.15700836388145484</v>
      </c>
    </row>
    <row r="8" spans="1:18" ht="26.25" customHeight="1" thickBot="1" x14ac:dyDescent="0.3">
      <c r="A8" s="12" t="s">
        <v>12</v>
      </c>
      <c r="B8" s="162"/>
      <c r="C8" s="162"/>
      <c r="D8" s="163">
        <v>441077.39000000025</v>
      </c>
      <c r="E8" s="145">
        <v>405009.41999999987</v>
      </c>
      <c r="F8" s="243">
        <f>SUM(F6:F7)</f>
        <v>1</v>
      </c>
      <c r="G8" s="244">
        <f>SUM(G6:G7)</f>
        <v>1</v>
      </c>
      <c r="H8" s="164">
        <f t="shared" si="1"/>
        <v>-8.1772430003724195E-2</v>
      </c>
      <c r="I8" s="1"/>
      <c r="J8" s="17">
        <v>225869.44499999998</v>
      </c>
      <c r="K8" s="145">
        <v>216768.19999999992</v>
      </c>
      <c r="L8" s="243">
        <f>SUM(L6:L7)</f>
        <v>1</v>
      </c>
      <c r="M8" s="244">
        <f>SUM(M6:M7)</f>
        <v>1</v>
      </c>
      <c r="N8" s="164">
        <f t="shared" si="2"/>
        <v>-4.0294272649406188E-2</v>
      </c>
      <c r="O8" s="1"/>
      <c r="P8" s="29">
        <f t="shared" si="0"/>
        <v>5.1208574758275383</v>
      </c>
      <c r="Q8" s="146">
        <f t="shared" si="0"/>
        <v>5.3521767469013435</v>
      </c>
      <c r="R8" s="164">
        <f t="shared" si="3"/>
        <v>4.5171979920496361E-2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P96"/>
  <sheetViews>
    <sheetView showGridLines="0" topLeftCell="A5" workbookViewId="0">
      <selection activeCell="H96" sqref="H96:I96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146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4"/>
      <c r="D4" s="348" t="s">
        <v>104</v>
      </c>
      <c r="E4" s="344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4"/>
      <c r="P4" s="130" t="s">
        <v>0</v>
      </c>
    </row>
    <row r="5" spans="1:16" x14ac:dyDescent="0.25">
      <c r="A5" s="361"/>
      <c r="B5" s="351" t="s">
        <v>157</v>
      </c>
      <c r="C5" s="353"/>
      <c r="D5" s="351" t="str">
        <f>B5</f>
        <v>jan-set</v>
      </c>
      <c r="E5" s="353"/>
      <c r="F5" s="131" t="s">
        <v>138</v>
      </c>
      <c r="H5" s="354" t="str">
        <f>B5</f>
        <v>jan-set</v>
      </c>
      <c r="I5" s="353"/>
      <c r="J5" s="351" t="str">
        <f>B5</f>
        <v>jan-set</v>
      </c>
      <c r="K5" s="352"/>
      <c r="L5" s="131" t="str">
        <f>F5</f>
        <v>2022/2021</v>
      </c>
      <c r="N5" s="354" t="str">
        <f>B5</f>
        <v>jan-set</v>
      </c>
      <c r="O5" s="352"/>
      <c r="P5" s="131" t="str">
        <f>F5</f>
        <v>2022/2021</v>
      </c>
    </row>
    <row r="6" spans="1:16" ht="19.5" customHeight="1" thickBot="1" x14ac:dyDescent="0.3">
      <c r="A6" s="362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164</v>
      </c>
      <c r="B7" s="39">
        <v>134470.43</v>
      </c>
      <c r="C7" s="147">
        <v>129597.72</v>
      </c>
      <c r="D7" s="247">
        <f>B7/$B$33</f>
        <v>0.30486810942632986</v>
      </c>
      <c r="E7" s="246">
        <f>C7/$C$33</f>
        <v>0.31998692771145915</v>
      </c>
      <c r="F7" s="52">
        <f>(C7-B7)/B7</f>
        <v>-3.6236293733871397E-2</v>
      </c>
      <c r="H7" s="39">
        <v>53689.32</v>
      </c>
      <c r="I7" s="147">
        <v>51876.904999999999</v>
      </c>
      <c r="J7" s="247">
        <f>H7/$H$33</f>
        <v>0.23770067704376752</v>
      </c>
      <c r="K7" s="246">
        <f>I7/$I$33</f>
        <v>0.23931972032798174</v>
      </c>
      <c r="L7" s="52">
        <f>(I7-H7)/H7</f>
        <v>-3.3757458652856863E-2</v>
      </c>
      <c r="N7" s="27">
        <f t="shared" ref="N7:N33" si="0">(H7/B7)*10</f>
        <v>3.9926487927494545</v>
      </c>
      <c r="O7" s="151">
        <f t="shared" ref="O7:O33" si="1">(I7/C7)*10</f>
        <v>4.00291802973077</v>
      </c>
      <c r="P7" s="61">
        <f>(O7-N7)/N7</f>
        <v>2.5720361380054788E-3</v>
      </c>
    </row>
    <row r="8" spans="1:16" ht="20.100000000000001" customHeight="1" x14ac:dyDescent="0.25">
      <c r="A8" s="8" t="s">
        <v>163</v>
      </c>
      <c r="B8" s="19">
        <v>32832.17</v>
      </c>
      <c r="C8" s="140">
        <v>28108.54</v>
      </c>
      <c r="D8" s="247">
        <f t="shared" ref="D8:D32" si="2">B8/$B$33</f>
        <v>7.4436302436631338E-2</v>
      </c>
      <c r="E8" s="215">
        <f t="shared" ref="E8:E32" si="3">C8/$C$33</f>
        <v>6.9402188225646713E-2</v>
      </c>
      <c r="F8" s="52">
        <f t="shared" ref="F8:F33" si="4">(C8-B8)/B8</f>
        <v>-0.14387200115009144</v>
      </c>
      <c r="H8" s="19">
        <v>30144.102999999999</v>
      </c>
      <c r="I8" s="140">
        <v>28763.981</v>
      </c>
      <c r="J8" s="247">
        <f t="shared" ref="J8:J32" si="5">H8/$H$33</f>
        <v>0.133458082389143</v>
      </c>
      <c r="K8" s="215">
        <f t="shared" ref="K8:K32" si="6">I8/$I$33</f>
        <v>0.13269465262893729</v>
      </c>
      <c r="L8" s="52">
        <f t="shared" ref="L8:L33" si="7">(I8-H8)/H8</f>
        <v>-4.5784145575670288E-2</v>
      </c>
      <c r="M8" s="1"/>
      <c r="N8" s="27">
        <f t="shared" si="0"/>
        <v>9.1812703820673445</v>
      </c>
      <c r="O8" s="152">
        <f t="shared" si="1"/>
        <v>10.233182157451079</v>
      </c>
      <c r="P8" s="52">
        <f t="shared" ref="P8:P71" si="8">(O8-N8)/N8</f>
        <v>0.11457148429462502</v>
      </c>
    </row>
    <row r="9" spans="1:16" ht="20.100000000000001" customHeight="1" x14ac:dyDescent="0.25">
      <c r="A9" s="8" t="s">
        <v>170</v>
      </c>
      <c r="B9" s="19">
        <v>63811.329999999994</v>
      </c>
      <c r="C9" s="140">
        <v>55789.490000000005</v>
      </c>
      <c r="D9" s="247">
        <f t="shared" si="2"/>
        <v>0.14467150537913537</v>
      </c>
      <c r="E9" s="215">
        <f t="shared" si="3"/>
        <v>0.13774862322955353</v>
      </c>
      <c r="F9" s="52">
        <f t="shared" si="4"/>
        <v>-0.12571184458935411</v>
      </c>
      <c r="H9" s="19">
        <v>25546.882999999998</v>
      </c>
      <c r="I9" s="140">
        <v>22720.859999999997</v>
      </c>
      <c r="J9" s="247">
        <f t="shared" si="5"/>
        <v>0.11310464325973796</v>
      </c>
      <c r="K9" s="215">
        <f t="shared" si="6"/>
        <v>0.10481638911980633</v>
      </c>
      <c r="L9" s="52">
        <f t="shared" si="7"/>
        <v>-0.11062104915108435</v>
      </c>
      <c r="N9" s="27">
        <f t="shared" si="0"/>
        <v>4.003502669510258</v>
      </c>
      <c r="O9" s="152">
        <f t="shared" si="1"/>
        <v>4.0726057900869854</v>
      </c>
      <c r="P9" s="52">
        <f t="shared" si="8"/>
        <v>1.7260665542451276E-2</v>
      </c>
    </row>
    <row r="10" spans="1:16" ht="20.100000000000001" customHeight="1" x14ac:dyDescent="0.25">
      <c r="A10" s="8" t="s">
        <v>169</v>
      </c>
      <c r="B10" s="19">
        <v>60352.34</v>
      </c>
      <c r="C10" s="140">
        <v>53024.959999999999</v>
      </c>
      <c r="D10" s="247">
        <f t="shared" si="2"/>
        <v>0.13682936683741595</v>
      </c>
      <c r="E10" s="215">
        <f t="shared" si="3"/>
        <v>0.1309227819935645</v>
      </c>
      <c r="F10" s="52">
        <f t="shared" si="4"/>
        <v>-0.12141003977641956</v>
      </c>
      <c r="H10" s="19">
        <v>24472.987000000001</v>
      </c>
      <c r="I10" s="140">
        <v>21514.853999999999</v>
      </c>
      <c r="J10" s="247">
        <f t="shared" si="5"/>
        <v>0.1083501444828007</v>
      </c>
      <c r="K10" s="215">
        <f t="shared" si="6"/>
        <v>9.925281475788425E-2</v>
      </c>
      <c r="L10" s="52">
        <f t="shared" si="7"/>
        <v>-0.12087339399967816</v>
      </c>
      <c r="N10" s="27">
        <f t="shared" si="0"/>
        <v>4.0550187449235606</v>
      </c>
      <c r="O10" s="152">
        <f t="shared" si="1"/>
        <v>4.0574955643530899</v>
      </c>
      <c r="P10" s="52">
        <f t="shared" si="8"/>
        <v>6.1080344761167162E-4</v>
      </c>
    </row>
    <row r="11" spans="1:16" ht="20.100000000000001" customHeight="1" x14ac:dyDescent="0.25">
      <c r="A11" s="8" t="s">
        <v>165</v>
      </c>
      <c r="B11" s="19">
        <v>44950.80999999999</v>
      </c>
      <c r="C11" s="140">
        <v>31540.01</v>
      </c>
      <c r="D11" s="247">
        <f t="shared" si="2"/>
        <v>0.1019113901984411</v>
      </c>
      <c r="E11" s="215">
        <f t="shared" si="3"/>
        <v>7.7874756592081235E-2</v>
      </c>
      <c r="F11" s="52">
        <f t="shared" si="4"/>
        <v>-0.29834390081068607</v>
      </c>
      <c r="H11" s="19">
        <v>25508.220999999998</v>
      </c>
      <c r="I11" s="140">
        <v>19421.675999999999</v>
      </c>
      <c r="J11" s="247">
        <f t="shared" si="5"/>
        <v>0.11293347358249366</v>
      </c>
      <c r="K11" s="215">
        <f t="shared" si="6"/>
        <v>8.9596518308497297E-2</v>
      </c>
      <c r="L11" s="52">
        <f t="shared" si="7"/>
        <v>-0.23861111286435846</v>
      </c>
      <c r="N11" s="27">
        <f t="shared" si="0"/>
        <v>5.6746966294934396</v>
      </c>
      <c r="O11" s="152">
        <f t="shared" si="1"/>
        <v>6.1577900577710665</v>
      </c>
      <c r="P11" s="52">
        <f t="shared" si="8"/>
        <v>8.5131146177368597E-2</v>
      </c>
    </row>
    <row r="12" spans="1:16" ht="20.100000000000001" customHeight="1" x14ac:dyDescent="0.25">
      <c r="A12" s="8" t="s">
        <v>168</v>
      </c>
      <c r="B12" s="19">
        <v>21563.57</v>
      </c>
      <c r="C12" s="140">
        <v>23861.43</v>
      </c>
      <c r="D12" s="247">
        <f t="shared" si="2"/>
        <v>4.8888404821657253E-2</v>
      </c>
      <c r="E12" s="215">
        <f t="shared" si="3"/>
        <v>5.8915740774621986E-2</v>
      </c>
      <c r="F12" s="52">
        <f t="shared" si="4"/>
        <v>0.10656213233708521</v>
      </c>
      <c r="H12" s="19">
        <v>10686.171</v>
      </c>
      <c r="I12" s="140">
        <v>11267.762999999999</v>
      </c>
      <c r="J12" s="247">
        <f t="shared" si="5"/>
        <v>4.7311273111774826E-2</v>
      </c>
      <c r="K12" s="215">
        <f t="shared" si="6"/>
        <v>5.1980701043787797E-2</v>
      </c>
      <c r="L12" s="52">
        <f t="shared" si="7"/>
        <v>5.4424732675529774E-2</v>
      </c>
      <c r="N12" s="27">
        <f t="shared" si="0"/>
        <v>4.9556594756805108</v>
      </c>
      <c r="O12" s="152">
        <f t="shared" si="1"/>
        <v>4.7221658551059171</v>
      </c>
      <c r="P12" s="52">
        <f t="shared" si="8"/>
        <v>-4.7116558698281089E-2</v>
      </c>
    </row>
    <row r="13" spans="1:16" ht="20.100000000000001" customHeight="1" x14ac:dyDescent="0.25">
      <c r="A13" s="8" t="s">
        <v>167</v>
      </c>
      <c r="B13" s="19">
        <v>9739.6000000000022</v>
      </c>
      <c r="C13" s="140">
        <v>9495.6299999999992</v>
      </c>
      <c r="D13" s="247">
        <f t="shared" si="2"/>
        <v>2.2081385763165054E-2</v>
      </c>
      <c r="E13" s="215">
        <f t="shared" si="3"/>
        <v>2.3445454676091236E-2</v>
      </c>
      <c r="F13" s="52">
        <f t="shared" si="4"/>
        <v>-2.5049283338125068E-2</v>
      </c>
      <c r="H13" s="19">
        <v>8938.0440000000017</v>
      </c>
      <c r="I13" s="140">
        <v>9643.5749999999989</v>
      </c>
      <c r="J13" s="247">
        <f t="shared" si="5"/>
        <v>3.9571726932786343E-2</v>
      </c>
      <c r="K13" s="215">
        <f t="shared" si="6"/>
        <v>4.4487959949845043E-2</v>
      </c>
      <c r="L13" s="52">
        <f t="shared" si="7"/>
        <v>7.8935726877155346E-2</v>
      </c>
      <c r="N13" s="27">
        <f t="shared" si="0"/>
        <v>9.1770134297096391</v>
      </c>
      <c r="O13" s="152">
        <f t="shared" si="1"/>
        <v>10.15580324844165</v>
      </c>
      <c r="P13" s="52">
        <f t="shared" si="8"/>
        <v>0.10665668370531958</v>
      </c>
    </row>
    <row r="14" spans="1:16" ht="20.100000000000001" customHeight="1" x14ac:dyDescent="0.25">
      <c r="A14" s="8" t="s">
        <v>176</v>
      </c>
      <c r="B14" s="19">
        <v>12023.699999999999</v>
      </c>
      <c r="C14" s="140">
        <v>11955.979999999998</v>
      </c>
      <c r="D14" s="247">
        <f t="shared" si="2"/>
        <v>2.7259842088029035E-2</v>
      </c>
      <c r="E14" s="215">
        <f t="shared" si="3"/>
        <v>2.9520251652418353E-2</v>
      </c>
      <c r="F14" s="52">
        <f t="shared" si="4"/>
        <v>-5.6322097191381327E-3</v>
      </c>
      <c r="H14" s="19">
        <v>10053.506000000001</v>
      </c>
      <c r="I14" s="140">
        <v>9566.4579999999987</v>
      </c>
      <c r="J14" s="247">
        <f t="shared" si="5"/>
        <v>4.4510252371674282E-2</v>
      </c>
      <c r="K14" s="215">
        <f t="shared" si="6"/>
        <v>4.4132202048086391E-2</v>
      </c>
      <c r="L14" s="52">
        <f t="shared" si="7"/>
        <v>-4.8445587041973458E-2</v>
      </c>
      <c r="N14" s="27">
        <f t="shared" si="0"/>
        <v>8.3614078860916372</v>
      </c>
      <c r="O14" s="152">
        <f t="shared" si="1"/>
        <v>8.0014001361661702</v>
      </c>
      <c r="P14" s="52">
        <f t="shared" si="8"/>
        <v>-4.3055877052033759E-2</v>
      </c>
    </row>
    <row r="15" spans="1:16" ht="20.100000000000001" customHeight="1" x14ac:dyDescent="0.25">
      <c r="A15" s="8" t="s">
        <v>179</v>
      </c>
      <c r="B15" s="19">
        <v>377.8</v>
      </c>
      <c r="C15" s="140">
        <v>1519.97</v>
      </c>
      <c r="D15" s="247">
        <f t="shared" si="2"/>
        <v>8.5653903048623725E-4</v>
      </c>
      <c r="E15" s="215">
        <f t="shared" si="3"/>
        <v>3.752925055422168E-3</v>
      </c>
      <c r="F15" s="52">
        <f t="shared" si="4"/>
        <v>3.0232133403917416</v>
      </c>
      <c r="H15" s="19">
        <v>1080.395</v>
      </c>
      <c r="I15" s="140">
        <v>4276.3010000000004</v>
      </c>
      <c r="J15" s="247">
        <f t="shared" si="5"/>
        <v>4.7832720357549917E-3</v>
      </c>
      <c r="K15" s="215">
        <f t="shared" si="6"/>
        <v>1.972752922245976E-2</v>
      </c>
      <c r="L15" s="52">
        <f t="shared" si="7"/>
        <v>2.9580903280744546</v>
      </c>
      <c r="N15" s="27">
        <f t="shared" si="0"/>
        <v>28.597008999470617</v>
      </c>
      <c r="O15" s="152">
        <f t="shared" si="1"/>
        <v>28.134114489101762</v>
      </c>
      <c r="P15" s="52">
        <f t="shared" si="8"/>
        <v>-1.6186815564432775E-2</v>
      </c>
    </row>
    <row r="16" spans="1:16" ht="20.100000000000001" customHeight="1" x14ac:dyDescent="0.25">
      <c r="A16" s="8" t="s">
        <v>175</v>
      </c>
      <c r="B16" s="19">
        <v>9289.6899999999987</v>
      </c>
      <c r="C16" s="140">
        <v>9397.7200000000012</v>
      </c>
      <c r="D16" s="247">
        <f t="shared" si="2"/>
        <v>2.1061360683212526E-2</v>
      </c>
      <c r="E16" s="215">
        <f t="shared" si="3"/>
        <v>2.3203707212538418E-2</v>
      </c>
      <c r="F16" s="52">
        <f t="shared" si="4"/>
        <v>1.1629020989936423E-2</v>
      </c>
      <c r="H16" s="19">
        <v>3990.768</v>
      </c>
      <c r="I16" s="140">
        <v>4232.8150000000005</v>
      </c>
      <c r="J16" s="247">
        <f t="shared" si="5"/>
        <v>1.7668472156559294E-2</v>
      </c>
      <c r="K16" s="215">
        <f t="shared" si="6"/>
        <v>1.9526918616291512E-2</v>
      </c>
      <c r="L16" s="52">
        <f t="shared" si="7"/>
        <v>6.0651734202539581E-2</v>
      </c>
      <c r="N16" s="27">
        <f t="shared" si="0"/>
        <v>4.2959108430959496</v>
      </c>
      <c r="O16" s="152">
        <f t="shared" si="1"/>
        <v>4.5040871615668481</v>
      </c>
      <c r="P16" s="52">
        <f t="shared" si="8"/>
        <v>4.8459180386730576E-2</v>
      </c>
    </row>
    <row r="17" spans="1:16" ht="20.100000000000001" customHeight="1" x14ac:dyDescent="0.25">
      <c r="A17" s="8" t="s">
        <v>172</v>
      </c>
      <c r="B17" s="19">
        <v>5109.8500000000004</v>
      </c>
      <c r="C17" s="140">
        <v>4788.05</v>
      </c>
      <c r="D17" s="247">
        <f t="shared" si="2"/>
        <v>1.158492844078904E-2</v>
      </c>
      <c r="E17" s="215">
        <f t="shared" si="3"/>
        <v>1.1822070706404805E-2</v>
      </c>
      <c r="F17" s="52">
        <f t="shared" si="4"/>
        <v>-6.2976408309441595E-2</v>
      </c>
      <c r="H17" s="19">
        <v>3378.5059999999999</v>
      </c>
      <c r="I17" s="140">
        <v>3168.5680000000002</v>
      </c>
      <c r="J17" s="247">
        <f t="shared" si="5"/>
        <v>1.495778235962815E-2</v>
      </c>
      <c r="K17" s="215">
        <f t="shared" si="6"/>
        <v>1.4617310103603761E-2</v>
      </c>
      <c r="L17" s="52">
        <f t="shared" si="7"/>
        <v>-6.2139300625779458E-2</v>
      </c>
      <c r="N17" s="27">
        <f t="shared" si="0"/>
        <v>6.6117518126755179</v>
      </c>
      <c r="O17" s="152">
        <f t="shared" si="1"/>
        <v>6.6176585457545345</v>
      </c>
      <c r="P17" s="52">
        <f t="shared" si="8"/>
        <v>8.9336884480337804E-4</v>
      </c>
    </row>
    <row r="18" spans="1:16" ht="20.100000000000001" customHeight="1" x14ac:dyDescent="0.25">
      <c r="A18" s="8" t="s">
        <v>187</v>
      </c>
      <c r="B18" s="19">
        <v>2889.4100000000003</v>
      </c>
      <c r="C18" s="140">
        <v>3036.51</v>
      </c>
      <c r="D18" s="247">
        <f t="shared" si="2"/>
        <v>6.5508005295850684E-3</v>
      </c>
      <c r="E18" s="215">
        <f t="shared" si="3"/>
        <v>7.497381172023111E-3</v>
      </c>
      <c r="F18" s="52">
        <f t="shared" si="4"/>
        <v>5.0910047379914891E-2</v>
      </c>
      <c r="H18" s="19">
        <v>2680.0719999999997</v>
      </c>
      <c r="I18" s="140">
        <v>2879.1480000000001</v>
      </c>
      <c r="J18" s="247">
        <f t="shared" si="5"/>
        <v>1.1865580136348235E-2</v>
      </c>
      <c r="K18" s="215">
        <f t="shared" si="6"/>
        <v>1.3282151164239038E-2</v>
      </c>
      <c r="L18" s="52">
        <f t="shared" si="7"/>
        <v>7.4280093967624944E-2</v>
      </c>
      <c r="N18" s="27">
        <f t="shared" si="0"/>
        <v>9.2754991503455706</v>
      </c>
      <c r="O18" s="152">
        <f t="shared" si="1"/>
        <v>9.4817668968651514</v>
      </c>
      <c r="P18" s="52">
        <f t="shared" si="8"/>
        <v>2.2237913364683563E-2</v>
      </c>
    </row>
    <row r="19" spans="1:16" ht="20.100000000000001" customHeight="1" x14ac:dyDescent="0.25">
      <c r="A19" s="8" t="s">
        <v>181</v>
      </c>
      <c r="B19" s="19">
        <v>4391.2400000000007</v>
      </c>
      <c r="C19" s="140">
        <v>4683.92</v>
      </c>
      <c r="D19" s="247">
        <f t="shared" si="2"/>
        <v>9.9557132139554919E-3</v>
      </c>
      <c r="E19" s="215">
        <f t="shared" si="3"/>
        <v>1.1564965575368593E-2</v>
      </c>
      <c r="F19" s="52">
        <f t="shared" si="4"/>
        <v>6.6650877656424912E-2</v>
      </c>
      <c r="H19" s="19">
        <v>2236.0720000000001</v>
      </c>
      <c r="I19" s="140">
        <v>2397.9090000000001</v>
      </c>
      <c r="J19" s="247">
        <f t="shared" si="5"/>
        <v>9.8998428052098891E-3</v>
      </c>
      <c r="K19" s="215">
        <f t="shared" si="6"/>
        <v>1.1062088442862009E-2</v>
      </c>
      <c r="L19" s="52">
        <f t="shared" si="7"/>
        <v>7.2375576457287594E-2</v>
      </c>
      <c r="N19" s="27">
        <f t="shared" si="0"/>
        <v>5.0921197657153785</v>
      </c>
      <c r="O19" s="152">
        <f t="shared" si="1"/>
        <v>5.1194490939213306</v>
      </c>
      <c r="P19" s="52">
        <f t="shared" si="8"/>
        <v>5.3669845689720743E-3</v>
      </c>
    </row>
    <row r="20" spans="1:16" ht="20.100000000000001" customHeight="1" x14ac:dyDescent="0.25">
      <c r="A20" s="8" t="s">
        <v>166</v>
      </c>
      <c r="B20" s="19">
        <v>5626.88</v>
      </c>
      <c r="C20" s="140">
        <v>4825.41</v>
      </c>
      <c r="D20" s="247">
        <f t="shared" si="2"/>
        <v>1.275712636279089E-2</v>
      </c>
      <c r="E20" s="215">
        <f t="shared" si="3"/>
        <v>1.1914315474440076E-2</v>
      </c>
      <c r="F20" s="52">
        <f t="shared" si="4"/>
        <v>-0.14243595029572342</v>
      </c>
      <c r="H20" s="19">
        <v>2551.2030000000004</v>
      </c>
      <c r="I20" s="140">
        <v>2376.5500000000002</v>
      </c>
      <c r="J20" s="247">
        <f t="shared" si="5"/>
        <v>1.1295033730657995E-2</v>
      </c>
      <c r="K20" s="215">
        <f t="shared" si="6"/>
        <v>1.096355461732856E-2</v>
      </c>
      <c r="L20" s="52">
        <f t="shared" si="7"/>
        <v>-6.8459075973178227E-2</v>
      </c>
      <c r="N20" s="27">
        <f t="shared" si="0"/>
        <v>4.5339566509326668</v>
      </c>
      <c r="O20" s="152">
        <f t="shared" si="1"/>
        <v>4.9250737243052924</v>
      </c>
      <c r="P20" s="52">
        <f t="shared" si="8"/>
        <v>8.6263964013015018E-2</v>
      </c>
    </row>
    <row r="21" spans="1:16" ht="20.100000000000001" customHeight="1" x14ac:dyDescent="0.25">
      <c r="A21" s="8" t="s">
        <v>173</v>
      </c>
      <c r="B21" s="19">
        <v>4298.5499999999993</v>
      </c>
      <c r="C21" s="140">
        <v>4446.78</v>
      </c>
      <c r="D21" s="247">
        <f t="shared" si="2"/>
        <v>9.7455686858036374E-3</v>
      </c>
      <c r="E21" s="215">
        <f t="shared" si="3"/>
        <v>1.0979448329868476E-2</v>
      </c>
      <c r="F21" s="52">
        <f t="shared" si="4"/>
        <v>3.4483721254841865E-2</v>
      </c>
      <c r="H21" s="19">
        <v>1543.0540000000001</v>
      </c>
      <c r="I21" s="140">
        <v>1639.6369999999999</v>
      </c>
      <c r="J21" s="247">
        <f t="shared" si="5"/>
        <v>6.8316190355007973E-3</v>
      </c>
      <c r="K21" s="215">
        <f t="shared" si="6"/>
        <v>7.5640107727978564E-3</v>
      </c>
      <c r="L21" s="52">
        <f t="shared" si="7"/>
        <v>6.2592106303473408E-2</v>
      </c>
      <c r="N21" s="27">
        <f t="shared" si="0"/>
        <v>3.5897081574019154</v>
      </c>
      <c r="O21" s="152">
        <f t="shared" si="1"/>
        <v>3.6872456024359201</v>
      </c>
      <c r="P21" s="52">
        <f t="shared" si="8"/>
        <v>2.7171413596084194E-2</v>
      </c>
    </row>
    <row r="22" spans="1:16" ht="20.100000000000001" customHeight="1" x14ac:dyDescent="0.25">
      <c r="A22" s="8" t="s">
        <v>202</v>
      </c>
      <c r="B22" s="19">
        <v>294.83</v>
      </c>
      <c r="C22" s="140">
        <v>1229.8100000000002</v>
      </c>
      <c r="D22" s="247">
        <f t="shared" si="2"/>
        <v>6.6843145145118398E-4</v>
      </c>
      <c r="E22" s="215">
        <f t="shared" si="3"/>
        <v>3.0364972745572194E-3</v>
      </c>
      <c r="F22" s="52">
        <f t="shared" si="4"/>
        <v>3.1712512295220985</v>
      </c>
      <c r="H22" s="19">
        <v>223.57500000000002</v>
      </c>
      <c r="I22" s="140">
        <v>1616.1409999999998</v>
      </c>
      <c r="J22" s="247">
        <f t="shared" si="5"/>
        <v>9.8984172029111797E-4</v>
      </c>
      <c r="K22" s="215">
        <f t="shared" si="6"/>
        <v>7.4556184901659935E-3</v>
      </c>
      <c r="L22" s="52">
        <f t="shared" si="7"/>
        <v>6.2286302135748617</v>
      </c>
      <c r="N22" s="27">
        <f t="shared" si="0"/>
        <v>7.5831835294915724</v>
      </c>
      <c r="O22" s="152">
        <f t="shared" si="1"/>
        <v>13.141387694034034</v>
      </c>
      <c r="P22" s="52">
        <f t="shared" si="8"/>
        <v>0.73296447895876271</v>
      </c>
    </row>
    <row r="23" spans="1:16" ht="20.100000000000001" customHeight="1" x14ac:dyDescent="0.25">
      <c r="A23" s="8" t="s">
        <v>189</v>
      </c>
      <c r="B23" s="19">
        <v>1117.2499999999998</v>
      </c>
      <c r="C23" s="140">
        <v>1864.81</v>
      </c>
      <c r="D23" s="247">
        <f t="shared" si="2"/>
        <v>2.5330022017224676E-3</v>
      </c>
      <c r="E23" s="215">
        <f t="shared" si="3"/>
        <v>4.6043620417520166E-3</v>
      </c>
      <c r="F23" s="52">
        <f t="shared" si="4"/>
        <v>0.66910718281494774</v>
      </c>
      <c r="H23" s="19">
        <v>793.79000000000008</v>
      </c>
      <c r="I23" s="140">
        <v>1219.5229999999999</v>
      </c>
      <c r="J23" s="247">
        <f t="shared" si="5"/>
        <v>3.514375306496194E-3</v>
      </c>
      <c r="K23" s="215">
        <f t="shared" si="6"/>
        <v>5.6259312943503711E-3</v>
      </c>
      <c r="L23" s="52">
        <f t="shared" si="7"/>
        <v>0.53632950780433086</v>
      </c>
      <c r="N23" s="27">
        <f t="shared" si="0"/>
        <v>7.1048556724099381</v>
      </c>
      <c r="O23" s="152">
        <f t="shared" si="1"/>
        <v>6.5396635582177263</v>
      </c>
      <c r="P23" s="52">
        <f t="shared" si="8"/>
        <v>-7.955011899636534E-2</v>
      </c>
    </row>
    <row r="24" spans="1:16" ht="20.100000000000001" customHeight="1" x14ac:dyDescent="0.25">
      <c r="A24" s="8" t="s">
        <v>177</v>
      </c>
      <c r="B24" s="19">
        <v>1063.53</v>
      </c>
      <c r="C24" s="140">
        <v>1119.22</v>
      </c>
      <c r="D24" s="247">
        <f t="shared" si="2"/>
        <v>2.411209515862964E-3</v>
      </c>
      <c r="E24" s="215">
        <f t="shared" si="3"/>
        <v>2.7634418972279709E-3</v>
      </c>
      <c r="F24" s="52">
        <f t="shared" si="4"/>
        <v>5.236335599371908E-2</v>
      </c>
      <c r="H24" s="19">
        <v>955.45799999999986</v>
      </c>
      <c r="I24" s="140">
        <v>1195.7529999999999</v>
      </c>
      <c r="J24" s="247">
        <f t="shared" si="5"/>
        <v>4.2301339165197842E-3</v>
      </c>
      <c r="K24" s="215">
        <f t="shared" si="6"/>
        <v>5.5162749886745388E-3</v>
      </c>
      <c r="L24" s="52">
        <f t="shared" si="7"/>
        <v>0.25149718773614343</v>
      </c>
      <c r="N24" s="27">
        <f t="shared" si="0"/>
        <v>8.9838368452229815</v>
      </c>
      <c r="O24" s="152">
        <f t="shared" si="1"/>
        <v>10.683806579582209</v>
      </c>
      <c r="P24" s="52">
        <f t="shared" si="8"/>
        <v>0.18922535701025783</v>
      </c>
    </row>
    <row r="25" spans="1:16" ht="20.100000000000001" customHeight="1" x14ac:dyDescent="0.25">
      <c r="A25" s="8" t="s">
        <v>174</v>
      </c>
      <c r="B25" s="19">
        <v>2084.62</v>
      </c>
      <c r="C25" s="140">
        <v>1824.0100000000002</v>
      </c>
      <c r="D25" s="247">
        <f t="shared" si="2"/>
        <v>4.7262000892859179E-3</v>
      </c>
      <c r="E25" s="215">
        <f t="shared" si="3"/>
        <v>4.5036236441117847E-3</v>
      </c>
      <c r="F25" s="52">
        <f t="shared" si="4"/>
        <v>-0.12501559037138649</v>
      </c>
      <c r="H25" s="19">
        <v>1286.3219999999999</v>
      </c>
      <c r="I25" s="140">
        <v>1059.971</v>
      </c>
      <c r="J25" s="247">
        <f t="shared" si="5"/>
        <v>5.694980124469692E-3</v>
      </c>
      <c r="K25" s="215">
        <f t="shared" si="6"/>
        <v>4.8898823720453476E-3</v>
      </c>
      <c r="L25" s="52">
        <f t="shared" si="7"/>
        <v>-0.17596760375706852</v>
      </c>
      <c r="N25" s="27">
        <f t="shared" si="0"/>
        <v>6.1705346777830004</v>
      </c>
      <c r="O25" s="152">
        <f t="shared" si="1"/>
        <v>5.8112126578253402</v>
      </c>
      <c r="P25" s="52">
        <f t="shared" si="8"/>
        <v>-5.8231909991754593E-2</v>
      </c>
    </row>
    <row r="26" spans="1:16" ht="20.100000000000001" customHeight="1" x14ac:dyDescent="0.25">
      <c r="A26" s="8" t="s">
        <v>192</v>
      </c>
      <c r="B26" s="19">
        <v>1359.23</v>
      </c>
      <c r="C26" s="140">
        <v>2167.6999999999998</v>
      </c>
      <c r="D26" s="247">
        <f t="shared" si="2"/>
        <v>3.0816134102906517E-3</v>
      </c>
      <c r="E26" s="215">
        <f t="shared" si="3"/>
        <v>5.3522211903120672E-3</v>
      </c>
      <c r="F26" s="52">
        <f t="shared" si="4"/>
        <v>0.59479999705715725</v>
      </c>
      <c r="H26" s="19">
        <v>750.90600000000006</v>
      </c>
      <c r="I26" s="140">
        <v>1055.9690000000001</v>
      </c>
      <c r="J26" s="247">
        <f t="shared" si="5"/>
        <v>3.3245134152607506E-3</v>
      </c>
      <c r="K26" s="215">
        <f t="shared" si="6"/>
        <v>4.8714202544469171E-3</v>
      </c>
      <c r="L26" s="52">
        <f t="shared" si="7"/>
        <v>0.40625990470178686</v>
      </c>
      <c r="N26" s="27">
        <f t="shared" si="0"/>
        <v>5.5244954864151028</v>
      </c>
      <c r="O26" s="152">
        <f t="shared" si="1"/>
        <v>4.8713798034783418</v>
      </c>
      <c r="P26" s="52">
        <f t="shared" si="8"/>
        <v>-0.11822177872039026</v>
      </c>
    </row>
    <row r="27" spans="1:16" ht="20.100000000000001" customHeight="1" x14ac:dyDescent="0.25">
      <c r="A27" s="8" t="s">
        <v>182</v>
      </c>
      <c r="B27" s="19">
        <v>806.02</v>
      </c>
      <c r="C27" s="140">
        <v>1478.1200000000001</v>
      </c>
      <c r="D27" s="247">
        <f t="shared" si="2"/>
        <v>1.8273890665762755E-3</v>
      </c>
      <c r="E27" s="215">
        <f t="shared" si="3"/>
        <v>3.6495941254897236E-3</v>
      </c>
      <c r="F27" s="52">
        <f t="shared" si="4"/>
        <v>0.83385027666807299</v>
      </c>
      <c r="H27" s="19">
        <v>522.97500000000002</v>
      </c>
      <c r="I27" s="140">
        <v>1052.8009999999999</v>
      </c>
      <c r="J27" s="247">
        <f t="shared" si="5"/>
        <v>2.3153862179100858E-3</v>
      </c>
      <c r="K27" s="215">
        <f t="shared" si="6"/>
        <v>4.8568055646538572E-3</v>
      </c>
      <c r="L27" s="52">
        <f t="shared" si="7"/>
        <v>1.0131000525837752</v>
      </c>
      <c r="N27" s="27">
        <f t="shared" ref="N27" si="9">(H27/B27)*10</f>
        <v>6.488362571648346</v>
      </c>
      <c r="O27" s="152">
        <f t="shared" ref="O27" si="10">(I27/C27)*10</f>
        <v>7.1225678564663211</v>
      </c>
      <c r="P27" s="52">
        <f t="shared" ref="P27" si="11">(O27-N27)/N27</f>
        <v>9.7745043963666386E-2</v>
      </c>
    </row>
    <row r="28" spans="1:16" ht="20.100000000000001" customHeight="1" x14ac:dyDescent="0.25">
      <c r="A28" s="8" t="s">
        <v>186</v>
      </c>
      <c r="B28" s="19">
        <v>1581.65</v>
      </c>
      <c r="C28" s="140">
        <v>1444.88</v>
      </c>
      <c r="D28" s="247">
        <f t="shared" si="2"/>
        <v>3.5858786595250321E-3</v>
      </c>
      <c r="E28" s="215">
        <f t="shared" si="3"/>
        <v>3.5675219603534163E-3</v>
      </c>
      <c r="F28" s="52">
        <f t="shared" si="4"/>
        <v>-8.6472987070464372E-2</v>
      </c>
      <c r="H28" s="19">
        <v>895.48800000000006</v>
      </c>
      <c r="I28" s="140">
        <v>1007.7579999999999</v>
      </c>
      <c r="J28" s="247">
        <f t="shared" si="5"/>
        <v>3.9646265567261666E-3</v>
      </c>
      <c r="K28" s="215">
        <f t="shared" si="6"/>
        <v>4.6490121706043606E-3</v>
      </c>
      <c r="L28" s="52">
        <f t="shared" si="7"/>
        <v>0.12537298098913649</v>
      </c>
      <c r="N28" s="27">
        <f t="shared" si="0"/>
        <v>5.6617330003477386</v>
      </c>
      <c r="O28" s="152">
        <f t="shared" si="1"/>
        <v>6.9746830186589879</v>
      </c>
      <c r="P28" s="52">
        <f t="shared" si="8"/>
        <v>0.23189896419181352</v>
      </c>
    </row>
    <row r="29" spans="1:16" ht="20.100000000000001" customHeight="1" x14ac:dyDescent="0.25">
      <c r="A29" s="8" t="s">
        <v>204</v>
      </c>
      <c r="B29" s="19">
        <v>528.11999999999989</v>
      </c>
      <c r="C29" s="140">
        <v>1142.47</v>
      </c>
      <c r="D29" s="247">
        <f t="shared" si="2"/>
        <v>1.1973409020126827E-3</v>
      </c>
      <c r="E29" s="215">
        <f t="shared" si="3"/>
        <v>2.8208479694126621E-3</v>
      </c>
      <c r="F29" s="52">
        <f>(C29-B29)/B29</f>
        <v>1.163277285465425</v>
      </c>
      <c r="H29" s="19">
        <v>337.44400000000002</v>
      </c>
      <c r="I29" s="140">
        <v>883.84900000000016</v>
      </c>
      <c r="J29" s="247">
        <f t="shared" si="5"/>
        <v>1.4939780810104709E-3</v>
      </c>
      <c r="K29" s="215">
        <f t="shared" si="6"/>
        <v>4.0773923481396274E-3</v>
      </c>
      <c r="L29" s="52">
        <f>(I29-H29)/H29</f>
        <v>1.6192464527447523</v>
      </c>
      <c r="N29" s="27">
        <f t="shared" si="0"/>
        <v>6.3895326819662213</v>
      </c>
      <c r="O29" s="152">
        <f t="shared" si="1"/>
        <v>7.7362994214290106</v>
      </c>
      <c r="P29" s="52">
        <f>(O29-N29)/N29</f>
        <v>0.21077703276546275</v>
      </c>
    </row>
    <row r="30" spans="1:16" ht="20.100000000000001" customHeight="1" x14ac:dyDescent="0.25">
      <c r="A30" s="8" t="s">
        <v>206</v>
      </c>
      <c r="B30" s="19">
        <v>586.41000000000008</v>
      </c>
      <c r="C30" s="140">
        <v>661.23</v>
      </c>
      <c r="D30" s="247">
        <f t="shared" si="2"/>
        <v>1.3294945814384183E-3</v>
      </c>
      <c r="E30" s="215">
        <f t="shared" si="3"/>
        <v>1.6326286929326237E-3</v>
      </c>
      <c r="F30" s="52">
        <f t="shared" si="4"/>
        <v>0.12758991149537</v>
      </c>
      <c r="H30" s="19">
        <v>543.78399999999999</v>
      </c>
      <c r="I30" s="140">
        <v>857.50100000000009</v>
      </c>
      <c r="J30" s="247">
        <f t="shared" si="5"/>
        <v>2.4075146596300358E-3</v>
      </c>
      <c r="K30" s="215">
        <f t="shared" si="6"/>
        <v>3.9558431541157806E-3</v>
      </c>
      <c r="L30" s="52">
        <f t="shared" si="7"/>
        <v>0.57691473084901379</v>
      </c>
      <c r="N30" s="27">
        <f t="shared" si="0"/>
        <v>9.2731024368615795</v>
      </c>
      <c r="O30" s="152">
        <f t="shared" si="1"/>
        <v>12.968271252060555</v>
      </c>
      <c r="P30" s="52">
        <f t="shared" si="8"/>
        <v>0.39848247556397975</v>
      </c>
    </row>
    <row r="31" spans="1:16" ht="20.100000000000001" customHeight="1" x14ac:dyDescent="0.25">
      <c r="A31" s="8" t="s">
        <v>188</v>
      </c>
      <c r="B31" s="19">
        <v>1567.0399999999997</v>
      </c>
      <c r="C31" s="140">
        <v>1286.8000000000002</v>
      </c>
      <c r="D31" s="247">
        <f t="shared" si="2"/>
        <v>3.5527552205747827E-3</v>
      </c>
      <c r="E31" s="215">
        <f t="shared" si="3"/>
        <v>3.1772100510649858E-3</v>
      </c>
      <c r="F31" s="52">
        <f t="shared" si="4"/>
        <v>-0.17883397998774736</v>
      </c>
      <c r="H31" s="19">
        <v>987.00300000000004</v>
      </c>
      <c r="I31" s="140">
        <v>848.66700000000014</v>
      </c>
      <c r="J31" s="247">
        <f t="shared" si="5"/>
        <v>4.3697942410935676E-3</v>
      </c>
      <c r="K31" s="215">
        <f t="shared" si="6"/>
        <v>3.9150899440047035E-3</v>
      </c>
      <c r="L31" s="52">
        <f t="shared" si="7"/>
        <v>-0.14015762870021661</v>
      </c>
      <c r="N31" s="27">
        <f t="shared" si="0"/>
        <v>6.298518225444151</v>
      </c>
      <c r="O31" s="152">
        <f t="shared" si="1"/>
        <v>6.5951740752253656</v>
      </c>
      <c r="P31" s="52">
        <f t="shared" si="8"/>
        <v>4.7099307990062282E-2</v>
      </c>
    </row>
    <row r="32" spans="1:16" ht="20.100000000000001" customHeight="1" thickBot="1" x14ac:dyDescent="0.3">
      <c r="A32" s="8" t="s">
        <v>17</v>
      </c>
      <c r="B32" s="19">
        <f>B33-SUM(B7:B31)</f>
        <v>18361.320000000182</v>
      </c>
      <c r="C32" s="140">
        <f>C33-SUM(C7:C31)</f>
        <v>14718.250000000116</v>
      </c>
      <c r="D32" s="247">
        <f t="shared" si="2"/>
        <v>4.1628341003831955E-2</v>
      </c>
      <c r="E32" s="215">
        <f t="shared" si="3"/>
        <v>3.6340512771283487E-2</v>
      </c>
      <c r="F32" s="52">
        <f t="shared" si="4"/>
        <v>-0.19841002716580447</v>
      </c>
      <c r="H32" s="19">
        <f>H33-SUM(H7:H31)</f>
        <v>12073.39499999996</v>
      </c>
      <c r="I32" s="140">
        <f>I33-SUM(I7:I31)</f>
        <v>10223.266999999963</v>
      </c>
      <c r="J32" s="247">
        <f t="shared" si="5"/>
        <v>5.3452980326754523E-2</v>
      </c>
      <c r="K32" s="215">
        <f t="shared" si="6"/>
        <v>4.7162208294389885E-2</v>
      </c>
      <c r="L32" s="52">
        <f t="shared" si="7"/>
        <v>-0.15324007870197265</v>
      </c>
      <c r="N32" s="27">
        <f t="shared" si="0"/>
        <v>6.5754504578101356</v>
      </c>
      <c r="O32" s="152">
        <f t="shared" si="1"/>
        <v>6.9459799908276345</v>
      </c>
      <c r="P32" s="52">
        <f t="shared" si="8"/>
        <v>5.6350440991825027E-2</v>
      </c>
    </row>
    <row r="33" spans="1:16" ht="26.25" customHeight="1" thickBot="1" x14ac:dyDescent="0.3">
      <c r="A33" s="12" t="s">
        <v>18</v>
      </c>
      <c r="B33" s="17">
        <v>441077.39000000007</v>
      </c>
      <c r="C33" s="145">
        <v>405009.42</v>
      </c>
      <c r="D33" s="243">
        <f>SUM(D7:D32)</f>
        <v>1.0000000000000004</v>
      </c>
      <c r="E33" s="244">
        <f>SUM(E7:E32)</f>
        <v>1.0000000000000004</v>
      </c>
      <c r="F33" s="57">
        <f t="shared" si="4"/>
        <v>-8.177243000372357E-2</v>
      </c>
      <c r="G33" s="1"/>
      <c r="H33" s="17">
        <v>225869.44499999995</v>
      </c>
      <c r="I33" s="145">
        <v>216768.19999999995</v>
      </c>
      <c r="J33" s="243">
        <f>SUM(J7:J32)</f>
        <v>1</v>
      </c>
      <c r="K33" s="244">
        <f>SUM(K7:K32)</f>
        <v>1.0000000000000002</v>
      </c>
      <c r="L33" s="57">
        <f t="shared" si="7"/>
        <v>-4.0294272649405931E-2</v>
      </c>
      <c r="N33" s="29">
        <f t="shared" si="0"/>
        <v>5.1208574758275391</v>
      </c>
      <c r="O33" s="146">
        <f t="shared" si="1"/>
        <v>5.3521767469013426</v>
      </c>
      <c r="P33" s="57">
        <f t="shared" si="8"/>
        <v>4.5171979920496007E-2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4"/>
      <c r="D36" s="348" t="s">
        <v>104</v>
      </c>
      <c r="E36" s="344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4"/>
      <c r="P36" s="130" t="s">
        <v>0</v>
      </c>
    </row>
    <row r="37" spans="1:16" x14ac:dyDescent="0.25">
      <c r="A37" s="361"/>
      <c r="B37" s="351" t="str">
        <f>B5</f>
        <v>jan-set</v>
      </c>
      <c r="C37" s="353"/>
      <c r="D37" s="351" t="str">
        <f>B5</f>
        <v>jan-set</v>
      </c>
      <c r="E37" s="353"/>
      <c r="F37" s="131" t="str">
        <f>F5</f>
        <v>2022/2021</v>
      </c>
      <c r="H37" s="354" t="str">
        <f>B5</f>
        <v>jan-set</v>
      </c>
      <c r="I37" s="353"/>
      <c r="J37" s="351" t="str">
        <f>B5</f>
        <v>jan-set</v>
      </c>
      <c r="K37" s="352"/>
      <c r="L37" s="131" t="str">
        <f>L5</f>
        <v>2022/2021</v>
      </c>
      <c r="N37" s="354" t="str">
        <f>B5</f>
        <v>jan-set</v>
      </c>
      <c r="O37" s="352"/>
      <c r="P37" s="131" t="str">
        <f>P5</f>
        <v>2022/2021</v>
      </c>
    </row>
    <row r="38" spans="1:16" ht="19.5" customHeight="1" thickBot="1" x14ac:dyDescent="0.3">
      <c r="A38" s="362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164</v>
      </c>
      <c r="B39" s="39">
        <v>134470.43</v>
      </c>
      <c r="C39" s="147">
        <v>129597.72</v>
      </c>
      <c r="D39" s="247">
        <f t="shared" ref="D39:D61" si="12">B39/$B$62</f>
        <v>0.41495539899467981</v>
      </c>
      <c r="E39" s="246">
        <f t="shared" ref="E39:E61" si="13">C39/$C$62</f>
        <v>0.42353776732451909</v>
      </c>
      <c r="F39" s="52">
        <f>(C39-B39)/B39</f>
        <v>-3.6236293733871397E-2</v>
      </c>
      <c r="H39" s="39">
        <v>53689.32</v>
      </c>
      <c r="I39" s="147">
        <v>51876.904999999999</v>
      </c>
      <c r="J39" s="247">
        <f t="shared" ref="J39:J61" si="14">H39/$H$62</f>
        <v>0.38199708127481097</v>
      </c>
      <c r="K39" s="246">
        <f t="shared" ref="K39:K61" si="15">I39/$I$62</f>
        <v>0.38936752920747808</v>
      </c>
      <c r="L39" s="52">
        <f>(I39-H39)/H39</f>
        <v>-3.3757458652856863E-2</v>
      </c>
      <c r="N39" s="27">
        <f t="shared" ref="N39:N62" si="16">(H39/B39)*10</f>
        <v>3.9926487927494545</v>
      </c>
      <c r="O39" s="151">
        <f t="shared" ref="O39:O62" si="17">(I39/C39)*10</f>
        <v>4.00291802973077</v>
      </c>
      <c r="P39" s="61">
        <f t="shared" si="8"/>
        <v>2.5720361380054788E-3</v>
      </c>
    </row>
    <row r="40" spans="1:16" ht="20.100000000000001" customHeight="1" x14ac:dyDescent="0.25">
      <c r="A40" s="38" t="s">
        <v>170</v>
      </c>
      <c r="B40" s="19">
        <v>63811.329999999994</v>
      </c>
      <c r="C40" s="140">
        <v>55789.490000000005</v>
      </c>
      <c r="D40" s="247">
        <f t="shared" si="12"/>
        <v>0.1969121084875774</v>
      </c>
      <c r="E40" s="215">
        <f t="shared" si="13"/>
        <v>0.18232539920280685</v>
      </c>
      <c r="F40" s="52">
        <f t="shared" ref="F40:F62" si="18">(C40-B40)/B40</f>
        <v>-0.12571184458935411</v>
      </c>
      <c r="H40" s="19">
        <v>25546.882999999998</v>
      </c>
      <c r="I40" s="140">
        <v>22720.859999999997</v>
      </c>
      <c r="J40" s="247">
        <f t="shared" si="14"/>
        <v>0.18176491603300407</v>
      </c>
      <c r="K40" s="215">
        <f t="shared" si="15"/>
        <v>0.17053378800583843</v>
      </c>
      <c r="L40" s="52">
        <f t="shared" ref="L40:L62" si="19">(I40-H40)/H40</f>
        <v>-0.11062104915108435</v>
      </c>
      <c r="N40" s="27">
        <f t="shared" si="16"/>
        <v>4.003502669510258</v>
      </c>
      <c r="O40" s="152">
        <f t="shared" si="17"/>
        <v>4.0726057900869854</v>
      </c>
      <c r="P40" s="52">
        <f t="shared" si="8"/>
        <v>1.7260665542451276E-2</v>
      </c>
    </row>
    <row r="41" spans="1:16" ht="20.100000000000001" customHeight="1" x14ac:dyDescent="0.25">
      <c r="A41" s="38" t="s">
        <v>169</v>
      </c>
      <c r="B41" s="19">
        <v>60352.34</v>
      </c>
      <c r="C41" s="140">
        <v>53024.959999999999</v>
      </c>
      <c r="D41" s="247">
        <f t="shared" si="12"/>
        <v>0.18623818875988257</v>
      </c>
      <c r="E41" s="215">
        <f t="shared" si="13"/>
        <v>0.17329065025890833</v>
      </c>
      <c r="F41" s="52">
        <f t="shared" si="18"/>
        <v>-0.12141003977641956</v>
      </c>
      <c r="H41" s="19">
        <v>24472.987000000001</v>
      </c>
      <c r="I41" s="140">
        <v>21514.853999999999</v>
      </c>
      <c r="J41" s="247">
        <f t="shared" si="14"/>
        <v>0.17412419460846948</v>
      </c>
      <c r="K41" s="215">
        <f t="shared" si="15"/>
        <v>0.16148198400115862</v>
      </c>
      <c r="L41" s="52">
        <f t="shared" si="19"/>
        <v>-0.12087339399967816</v>
      </c>
      <c r="N41" s="27">
        <f t="shared" si="16"/>
        <v>4.0550187449235606</v>
      </c>
      <c r="O41" s="152">
        <f t="shared" si="17"/>
        <v>4.0574955643530899</v>
      </c>
      <c r="P41" s="52">
        <f t="shared" si="8"/>
        <v>6.1080344761167162E-4</v>
      </c>
    </row>
    <row r="42" spans="1:16" ht="20.100000000000001" customHeight="1" x14ac:dyDescent="0.25">
      <c r="A42" s="38" t="s">
        <v>168</v>
      </c>
      <c r="B42" s="19">
        <v>21563.57</v>
      </c>
      <c r="C42" s="140">
        <v>23861.43</v>
      </c>
      <c r="D42" s="247">
        <f t="shared" si="12"/>
        <v>6.6541914033439981E-2</v>
      </c>
      <c r="E42" s="215">
        <f t="shared" si="13"/>
        <v>7.7981439699481597E-2</v>
      </c>
      <c r="F42" s="52">
        <f t="shared" si="18"/>
        <v>0.10656213233708521</v>
      </c>
      <c r="H42" s="19">
        <v>10686.171</v>
      </c>
      <c r="I42" s="140">
        <v>11267.762999999999</v>
      </c>
      <c r="J42" s="247">
        <f t="shared" si="14"/>
        <v>7.6031622900113616E-2</v>
      </c>
      <c r="K42" s="215">
        <f t="shared" si="15"/>
        <v>8.4571372155016589E-2</v>
      </c>
      <c r="L42" s="52">
        <f t="shared" si="19"/>
        <v>5.4424732675529774E-2</v>
      </c>
      <c r="N42" s="27">
        <f t="shared" si="16"/>
        <v>4.9556594756805108</v>
      </c>
      <c r="O42" s="152">
        <f t="shared" si="17"/>
        <v>4.7221658551059171</v>
      </c>
      <c r="P42" s="52">
        <f t="shared" si="8"/>
        <v>-4.7116558698281089E-2</v>
      </c>
    </row>
    <row r="43" spans="1:16" ht="20.100000000000001" customHeight="1" x14ac:dyDescent="0.25">
      <c r="A43" s="38" t="s">
        <v>176</v>
      </c>
      <c r="B43" s="19">
        <v>12023.699999999999</v>
      </c>
      <c r="C43" s="140">
        <v>11955.979999999998</v>
      </c>
      <c r="D43" s="247">
        <f t="shared" si="12"/>
        <v>3.7103318780882397E-2</v>
      </c>
      <c r="E43" s="215">
        <f t="shared" si="13"/>
        <v>3.9073288290693717E-2</v>
      </c>
      <c r="F43" s="52">
        <f t="shared" si="18"/>
        <v>-5.6322097191381327E-3</v>
      </c>
      <c r="H43" s="19">
        <v>10053.506000000001</v>
      </c>
      <c r="I43" s="140">
        <v>9566.4579999999987</v>
      </c>
      <c r="J43" s="247">
        <f t="shared" si="14"/>
        <v>7.1530240065972153E-2</v>
      </c>
      <c r="K43" s="215">
        <f t="shared" si="15"/>
        <v>7.1802049770068432E-2</v>
      </c>
      <c r="L43" s="52">
        <f t="shared" si="19"/>
        <v>-4.8445587041973458E-2</v>
      </c>
      <c r="N43" s="27">
        <f t="shared" si="16"/>
        <v>8.3614078860916372</v>
      </c>
      <c r="O43" s="152">
        <f t="shared" si="17"/>
        <v>8.0014001361661702</v>
      </c>
      <c r="P43" s="52">
        <f t="shared" si="8"/>
        <v>-4.3055877052033759E-2</v>
      </c>
    </row>
    <row r="44" spans="1:16" ht="20.100000000000001" customHeight="1" x14ac:dyDescent="0.25">
      <c r="A44" s="38" t="s">
        <v>175</v>
      </c>
      <c r="B44" s="19">
        <v>9289.6899999999987</v>
      </c>
      <c r="C44" s="140">
        <v>9397.7200000000012</v>
      </c>
      <c r="D44" s="247">
        <f t="shared" si="12"/>
        <v>2.8666577629646063E-2</v>
      </c>
      <c r="E44" s="215">
        <f t="shared" si="13"/>
        <v>3.0712649472081608E-2</v>
      </c>
      <c r="F44" s="52">
        <f t="shared" si="18"/>
        <v>1.1629020989936423E-2</v>
      </c>
      <c r="H44" s="19">
        <v>3990.768</v>
      </c>
      <c r="I44" s="140">
        <v>4232.8150000000005</v>
      </c>
      <c r="J44" s="247">
        <f t="shared" si="14"/>
        <v>2.8394133657213667E-2</v>
      </c>
      <c r="K44" s="215">
        <f t="shared" si="15"/>
        <v>3.1769835115305192E-2</v>
      </c>
      <c r="L44" s="52">
        <f t="shared" si="19"/>
        <v>6.0651734202539581E-2</v>
      </c>
      <c r="N44" s="27">
        <f t="shared" si="16"/>
        <v>4.2959108430959496</v>
      </c>
      <c r="O44" s="152">
        <f t="shared" si="17"/>
        <v>4.5040871615668481</v>
      </c>
      <c r="P44" s="52">
        <f t="shared" si="8"/>
        <v>4.8459180386730576E-2</v>
      </c>
    </row>
    <row r="45" spans="1:16" ht="20.100000000000001" customHeight="1" x14ac:dyDescent="0.25">
      <c r="A45" s="38" t="s">
        <v>181</v>
      </c>
      <c r="B45" s="19">
        <v>4391.2400000000007</v>
      </c>
      <c r="C45" s="140">
        <v>4683.92</v>
      </c>
      <c r="D45" s="247">
        <f t="shared" si="12"/>
        <v>1.3550702160180481E-2</v>
      </c>
      <c r="E45" s="215">
        <f t="shared" si="13"/>
        <v>1.5307499384454151E-2</v>
      </c>
      <c r="F45" s="52">
        <f t="shared" si="18"/>
        <v>6.6650877656424912E-2</v>
      </c>
      <c r="H45" s="19">
        <v>2236.0720000000001</v>
      </c>
      <c r="I45" s="140">
        <v>2397.9090000000001</v>
      </c>
      <c r="J45" s="247">
        <f t="shared" si="14"/>
        <v>1.5909551052617713E-2</v>
      </c>
      <c r="K45" s="215">
        <f t="shared" si="15"/>
        <v>1.7997756469750357E-2</v>
      </c>
      <c r="L45" s="52">
        <f t="shared" si="19"/>
        <v>7.2375576457287594E-2</v>
      </c>
      <c r="N45" s="27">
        <f t="shared" si="16"/>
        <v>5.0921197657153785</v>
      </c>
      <c r="O45" s="152">
        <f t="shared" si="17"/>
        <v>5.1194490939213306</v>
      </c>
      <c r="P45" s="52">
        <f t="shared" si="8"/>
        <v>5.3669845689720743E-3</v>
      </c>
    </row>
    <row r="46" spans="1:16" ht="20.100000000000001" customHeight="1" x14ac:dyDescent="0.25">
      <c r="A46" s="38" t="s">
        <v>173</v>
      </c>
      <c r="B46" s="19">
        <v>4298.5499999999993</v>
      </c>
      <c r="C46" s="140">
        <v>4446.78</v>
      </c>
      <c r="D46" s="247">
        <f t="shared" si="12"/>
        <v>1.3264674845976031E-2</v>
      </c>
      <c r="E46" s="215">
        <f t="shared" si="13"/>
        <v>1.4532503141130299E-2</v>
      </c>
      <c r="F46" s="52">
        <f t="shared" si="18"/>
        <v>3.4483721254841865E-2</v>
      </c>
      <c r="H46" s="19">
        <v>1543.0540000000001</v>
      </c>
      <c r="I46" s="140">
        <v>1639.6369999999999</v>
      </c>
      <c r="J46" s="247">
        <f t="shared" si="14"/>
        <v>1.0978759355667425E-2</v>
      </c>
      <c r="K46" s="215">
        <f t="shared" si="15"/>
        <v>1.2306466769502956E-2</v>
      </c>
      <c r="L46" s="52">
        <f t="shared" si="19"/>
        <v>6.2592106303473408E-2</v>
      </c>
      <c r="N46" s="27">
        <f t="shared" si="16"/>
        <v>3.5897081574019154</v>
      </c>
      <c r="O46" s="152">
        <f t="shared" si="17"/>
        <v>3.6872456024359201</v>
      </c>
      <c r="P46" s="52">
        <f t="shared" si="8"/>
        <v>2.7171413596084194E-2</v>
      </c>
    </row>
    <row r="47" spans="1:16" ht="20.100000000000001" customHeight="1" x14ac:dyDescent="0.25">
      <c r="A47" s="38" t="s">
        <v>189</v>
      </c>
      <c r="B47" s="19">
        <v>1117.2499999999998</v>
      </c>
      <c r="C47" s="140">
        <v>1864.81</v>
      </c>
      <c r="D47" s="247">
        <f t="shared" si="12"/>
        <v>3.447664438395906E-3</v>
      </c>
      <c r="E47" s="215">
        <f t="shared" si="13"/>
        <v>6.094377770569084E-3</v>
      </c>
      <c r="F47" s="52">
        <f t="shared" si="18"/>
        <v>0.66910718281494774</v>
      </c>
      <c r="H47" s="19">
        <v>793.79000000000008</v>
      </c>
      <c r="I47" s="140">
        <v>1219.5229999999999</v>
      </c>
      <c r="J47" s="247">
        <f t="shared" si="14"/>
        <v>5.6477799149836916E-3</v>
      </c>
      <c r="K47" s="215">
        <f t="shared" si="15"/>
        <v>9.1532572600792443E-3</v>
      </c>
      <c r="L47" s="52">
        <f t="shared" si="19"/>
        <v>0.53632950780433086</v>
      </c>
      <c r="N47" s="27">
        <f t="shared" si="16"/>
        <v>7.1048556724099381</v>
      </c>
      <c r="O47" s="152">
        <f t="shared" si="17"/>
        <v>6.5396635582177263</v>
      </c>
      <c r="P47" s="52">
        <f t="shared" si="8"/>
        <v>-7.955011899636534E-2</v>
      </c>
    </row>
    <row r="48" spans="1:16" ht="20.100000000000001" customHeight="1" x14ac:dyDescent="0.25">
      <c r="A48" s="38" t="s">
        <v>174</v>
      </c>
      <c r="B48" s="19">
        <v>2084.62</v>
      </c>
      <c r="C48" s="140">
        <v>1824.0100000000002</v>
      </c>
      <c r="D48" s="247">
        <f t="shared" si="12"/>
        <v>6.4328218765440804E-3</v>
      </c>
      <c r="E48" s="215">
        <f t="shared" si="13"/>
        <v>5.9610394610151796E-3</v>
      </c>
      <c r="F48" s="52">
        <f t="shared" si="18"/>
        <v>-0.12501559037138649</v>
      </c>
      <c r="H48" s="19">
        <v>1286.3219999999999</v>
      </c>
      <c r="I48" s="140">
        <v>1059.971</v>
      </c>
      <c r="J48" s="247">
        <f t="shared" si="14"/>
        <v>9.1521227979713161E-3</v>
      </c>
      <c r="K48" s="215">
        <f t="shared" si="15"/>
        <v>7.9557230582969381E-3</v>
      </c>
      <c r="L48" s="52">
        <f t="shared" si="19"/>
        <v>-0.17596760375706852</v>
      </c>
      <c r="N48" s="27">
        <f t="shared" si="16"/>
        <v>6.1705346777830004</v>
      </c>
      <c r="O48" s="152">
        <f t="shared" si="17"/>
        <v>5.8112126578253402</v>
      </c>
      <c r="P48" s="52">
        <f t="shared" si="8"/>
        <v>-5.8231909991754593E-2</v>
      </c>
    </row>
    <row r="49" spans="1:16" ht="20.100000000000001" customHeight="1" x14ac:dyDescent="0.25">
      <c r="A49" s="38" t="s">
        <v>192</v>
      </c>
      <c r="B49" s="19">
        <v>1359.23</v>
      </c>
      <c r="C49" s="140">
        <v>2167.6999999999998</v>
      </c>
      <c r="D49" s="247">
        <f t="shared" si="12"/>
        <v>4.1943781021265324E-3</v>
      </c>
      <c r="E49" s="215">
        <f t="shared" si="13"/>
        <v>7.0842513142157122E-3</v>
      </c>
      <c r="F49" s="52">
        <f t="shared" si="18"/>
        <v>0.59479999705715725</v>
      </c>
      <c r="H49" s="19">
        <v>750.90600000000006</v>
      </c>
      <c r="I49" s="140">
        <v>1055.9690000000001</v>
      </c>
      <c r="J49" s="247">
        <f t="shared" si="14"/>
        <v>5.3426621963500983E-3</v>
      </c>
      <c r="K49" s="215">
        <f t="shared" si="15"/>
        <v>7.9256856292735933E-3</v>
      </c>
      <c r="L49" s="52">
        <f t="shared" si="19"/>
        <v>0.40625990470178686</v>
      </c>
      <c r="N49" s="27">
        <f t="shared" si="16"/>
        <v>5.5244954864151028</v>
      </c>
      <c r="O49" s="152">
        <f t="shared" si="17"/>
        <v>4.8713798034783418</v>
      </c>
      <c r="P49" s="52">
        <f t="shared" si="8"/>
        <v>-0.11822177872039026</v>
      </c>
    </row>
    <row r="50" spans="1:16" ht="20.100000000000001" customHeight="1" x14ac:dyDescent="0.25">
      <c r="A50" s="38" t="s">
        <v>186</v>
      </c>
      <c r="B50" s="19">
        <v>1581.65</v>
      </c>
      <c r="C50" s="140">
        <v>1444.88</v>
      </c>
      <c r="D50" s="247">
        <f t="shared" si="12"/>
        <v>4.8807325656646996E-3</v>
      </c>
      <c r="E50" s="215">
        <f t="shared" si="13"/>
        <v>4.7220062918688016E-3</v>
      </c>
      <c r="F50" s="52">
        <f t="shared" si="18"/>
        <v>-8.6472987070464372E-2</v>
      </c>
      <c r="H50" s="19">
        <v>895.48800000000006</v>
      </c>
      <c r="I50" s="140">
        <v>1007.7579999999999</v>
      </c>
      <c r="J50" s="247">
        <f t="shared" si="14"/>
        <v>6.3713565810969101E-3</v>
      </c>
      <c r="K50" s="215">
        <f t="shared" si="15"/>
        <v>7.5638329329606241E-3</v>
      </c>
      <c r="L50" s="52">
        <f t="shared" si="19"/>
        <v>0.12537298098913649</v>
      </c>
      <c r="N50" s="27">
        <f t="shared" si="16"/>
        <v>5.6617330003477386</v>
      </c>
      <c r="O50" s="152">
        <f t="shared" si="17"/>
        <v>6.9746830186589879</v>
      </c>
      <c r="P50" s="52">
        <f t="shared" si="8"/>
        <v>0.23189896419181352</v>
      </c>
    </row>
    <row r="51" spans="1:16" ht="20.100000000000001" customHeight="1" x14ac:dyDescent="0.25">
      <c r="A51" s="38" t="s">
        <v>188</v>
      </c>
      <c r="B51" s="19">
        <v>1567.0399999999997</v>
      </c>
      <c r="C51" s="140">
        <v>1286.8000000000002</v>
      </c>
      <c r="D51" s="247">
        <f t="shared" si="12"/>
        <v>4.8356483164411906E-3</v>
      </c>
      <c r="E51" s="215">
        <f t="shared" si="13"/>
        <v>4.205385704263865E-3</v>
      </c>
      <c r="F51" s="52">
        <f t="shared" si="18"/>
        <v>-0.17883397998774736</v>
      </c>
      <c r="H51" s="19">
        <v>987.00300000000004</v>
      </c>
      <c r="I51" s="140">
        <v>848.66700000000014</v>
      </c>
      <c r="J51" s="247">
        <f t="shared" si="14"/>
        <v>7.0224816631963725E-3</v>
      </c>
      <c r="K51" s="215">
        <f t="shared" si="15"/>
        <v>6.3697588148314338E-3</v>
      </c>
      <c r="L51" s="52">
        <f t="shared" si="19"/>
        <v>-0.14015762870021661</v>
      </c>
      <c r="N51" s="27">
        <f t="shared" si="16"/>
        <v>6.298518225444151</v>
      </c>
      <c r="O51" s="152">
        <f t="shared" si="17"/>
        <v>6.5951740752253656</v>
      </c>
      <c r="P51" s="52">
        <f t="shared" si="8"/>
        <v>4.7099307990062282E-2</v>
      </c>
    </row>
    <row r="52" spans="1:16" ht="20.100000000000001" customHeight="1" x14ac:dyDescent="0.25">
      <c r="A52" s="38" t="s">
        <v>178</v>
      </c>
      <c r="B52" s="19">
        <v>1673.57</v>
      </c>
      <c r="C52" s="140">
        <v>1499.27</v>
      </c>
      <c r="D52" s="247">
        <f t="shared" si="12"/>
        <v>5.1643837763850854E-3</v>
      </c>
      <c r="E52" s="215">
        <f t="shared" si="13"/>
        <v>4.899758023649118E-3</v>
      </c>
      <c r="F52" s="52">
        <f t="shared" si="18"/>
        <v>-0.10414861643074383</v>
      </c>
      <c r="H52" s="19">
        <v>968.51299999999992</v>
      </c>
      <c r="I52" s="140">
        <v>840.46699999999998</v>
      </c>
      <c r="J52" s="247">
        <f t="shared" si="14"/>
        <v>6.8909261502420032E-3</v>
      </c>
      <c r="K52" s="215">
        <f t="shared" si="15"/>
        <v>6.3082128583118345E-3</v>
      </c>
      <c r="L52" s="52">
        <f t="shared" si="19"/>
        <v>-0.13220886038700558</v>
      </c>
      <c r="N52" s="27">
        <f t="shared" si="16"/>
        <v>5.7871077994944926</v>
      </c>
      <c r="O52" s="152">
        <f t="shared" si="17"/>
        <v>5.6058415095346401</v>
      </c>
      <c r="P52" s="52">
        <f t="shared" si="8"/>
        <v>-3.1322431902112868E-2</v>
      </c>
    </row>
    <row r="53" spans="1:16" ht="20.100000000000001" customHeight="1" x14ac:dyDescent="0.25">
      <c r="A53" s="38" t="s">
        <v>180</v>
      </c>
      <c r="B53" s="19">
        <v>1004</v>
      </c>
      <c r="C53" s="140">
        <v>585.16000000000008</v>
      </c>
      <c r="D53" s="247">
        <f t="shared" si="12"/>
        <v>3.0981920753184069E-3</v>
      </c>
      <c r="E53" s="215">
        <f t="shared" si="13"/>
        <v>1.9123589514353772E-3</v>
      </c>
      <c r="F53" s="52">
        <f t="shared" si="18"/>
        <v>-0.41717131474103575</v>
      </c>
      <c r="H53" s="19">
        <v>743.39299999999992</v>
      </c>
      <c r="I53" s="140">
        <v>464.387</v>
      </c>
      <c r="J53" s="247">
        <f t="shared" si="14"/>
        <v>5.2892075414649603E-3</v>
      </c>
      <c r="K53" s="215">
        <f t="shared" si="15"/>
        <v>3.4855051353983651E-3</v>
      </c>
      <c r="L53" s="52">
        <f t="shared" si="19"/>
        <v>-0.3753142684959368</v>
      </c>
      <c r="N53" s="27">
        <f t="shared" si="16"/>
        <v>7.4043127490039833</v>
      </c>
      <c r="O53" s="152">
        <f t="shared" si="17"/>
        <v>7.9360687675165753</v>
      </c>
      <c r="P53" s="52">
        <f t="shared" si="8"/>
        <v>7.1817066152982667E-2</v>
      </c>
    </row>
    <row r="54" spans="1:16" ht="20.100000000000001" customHeight="1" x14ac:dyDescent="0.25">
      <c r="A54" s="38" t="s">
        <v>193</v>
      </c>
      <c r="B54" s="19">
        <v>1291.6999999999998</v>
      </c>
      <c r="C54" s="140">
        <v>696.65</v>
      </c>
      <c r="D54" s="247">
        <f t="shared" si="12"/>
        <v>3.9859907407258826E-3</v>
      </c>
      <c r="E54" s="215">
        <f t="shared" si="13"/>
        <v>2.2767189546747135E-3</v>
      </c>
      <c r="F54" s="52">
        <f t="shared" si="18"/>
        <v>-0.460671982658512</v>
      </c>
      <c r="H54" s="19">
        <v>710.61000000000013</v>
      </c>
      <c r="I54" s="140">
        <v>355.96100000000001</v>
      </c>
      <c r="J54" s="247">
        <f t="shared" si="14"/>
        <v>5.0559579805572784E-3</v>
      </c>
      <c r="K54" s="215">
        <f t="shared" si="15"/>
        <v>2.6717024669112993E-3</v>
      </c>
      <c r="L54" s="52">
        <f t="shared" si="19"/>
        <v>-0.49907684946735908</v>
      </c>
      <c r="N54" s="27">
        <f t="shared" si="16"/>
        <v>5.5013548037470015</v>
      </c>
      <c r="O54" s="152">
        <f t="shared" si="17"/>
        <v>5.1096102777578416</v>
      </c>
      <c r="P54" s="52">
        <f t="shared" si="8"/>
        <v>-7.1208736750143914E-2</v>
      </c>
    </row>
    <row r="55" spans="1:16" ht="20.100000000000001" customHeight="1" x14ac:dyDescent="0.25">
      <c r="A55" s="38" t="s">
        <v>190</v>
      </c>
      <c r="B55" s="19">
        <v>147.22999999999999</v>
      </c>
      <c r="C55" s="140">
        <v>368.21000000000004</v>
      </c>
      <c r="D55" s="247">
        <f t="shared" si="12"/>
        <v>4.5432950124415242E-4</v>
      </c>
      <c r="E55" s="215">
        <f t="shared" si="13"/>
        <v>1.2033455627657738E-3</v>
      </c>
      <c r="F55" s="52">
        <f t="shared" si="18"/>
        <v>1.5009169326903489</v>
      </c>
      <c r="H55" s="19">
        <v>97.47399999999999</v>
      </c>
      <c r="I55" s="140">
        <v>235.69699999999997</v>
      </c>
      <c r="J55" s="247">
        <f t="shared" si="14"/>
        <v>6.935230973344591E-4</v>
      </c>
      <c r="K55" s="215">
        <f t="shared" si="15"/>
        <v>1.7690484529024034E-3</v>
      </c>
      <c r="L55" s="52">
        <f t="shared" si="19"/>
        <v>1.4180499415228676</v>
      </c>
      <c r="N55" s="27">
        <f t="shared" si="16"/>
        <v>6.6205257080757995</v>
      </c>
      <c r="O55" s="152">
        <f t="shared" si="17"/>
        <v>6.4011569484804856</v>
      </c>
      <c r="P55" s="52">
        <f t="shared" si="8"/>
        <v>-3.3134643571842828E-2</v>
      </c>
    </row>
    <row r="56" spans="1:16" ht="20.100000000000001" customHeight="1" x14ac:dyDescent="0.25">
      <c r="A56" s="38" t="s">
        <v>196</v>
      </c>
      <c r="B56" s="19">
        <v>468.94</v>
      </c>
      <c r="C56" s="140">
        <v>388.54000000000008</v>
      </c>
      <c r="D56" s="247">
        <f t="shared" si="12"/>
        <v>1.4470778802786988E-3</v>
      </c>
      <c r="E56" s="215">
        <f t="shared" si="13"/>
        <v>1.2697859508351587E-3</v>
      </c>
      <c r="F56" s="52">
        <f t="shared" si="18"/>
        <v>-0.17145050539514634</v>
      </c>
      <c r="H56" s="19">
        <v>216.422</v>
      </c>
      <c r="I56" s="140">
        <v>210.72700000000003</v>
      </c>
      <c r="J56" s="247">
        <f t="shared" si="14"/>
        <v>1.5398327325370695E-3</v>
      </c>
      <c r="K56" s="215">
        <f t="shared" si="15"/>
        <v>1.5816335096957739E-3</v>
      </c>
      <c r="L56" s="52">
        <f t="shared" si="19"/>
        <v>-2.6314330336102452E-2</v>
      </c>
      <c r="N56" s="27">
        <f t="shared" ref="N56" si="20">(H56/B56)*10</f>
        <v>4.6151319998294031</v>
      </c>
      <c r="O56" s="152">
        <f t="shared" ref="O56" si="21">(I56/C56)*10</f>
        <v>5.4235599938230292</v>
      </c>
      <c r="P56" s="52">
        <f t="shared" ref="P56" si="22">(O56-N56)/N56</f>
        <v>0.17516898628760982</v>
      </c>
    </row>
    <row r="57" spans="1:16" ht="20.100000000000001" customHeight="1" x14ac:dyDescent="0.25">
      <c r="A57" s="38" t="s">
        <v>194</v>
      </c>
      <c r="B57" s="19">
        <v>277.53000000000003</v>
      </c>
      <c r="C57" s="140">
        <v>274.56</v>
      </c>
      <c r="D57" s="247">
        <f t="shared" si="12"/>
        <v>8.5641558432581432E-4</v>
      </c>
      <c r="E57" s="215">
        <f t="shared" si="13"/>
        <v>8.9728838899804687E-4</v>
      </c>
      <c r="F57" s="52">
        <f t="shared" si="18"/>
        <v>-1.0701545778834818E-2</v>
      </c>
      <c r="H57" s="19">
        <v>185.07800000000003</v>
      </c>
      <c r="I57" s="140">
        <v>160.845</v>
      </c>
      <c r="J57" s="247">
        <f t="shared" si="14"/>
        <v>1.3168215914855967E-3</v>
      </c>
      <c r="K57" s="215">
        <f t="shared" si="15"/>
        <v>1.2072389483408236E-3</v>
      </c>
      <c r="L57" s="52">
        <f t="shared" si="19"/>
        <v>-0.13093398459028102</v>
      </c>
      <c r="N57" s="27">
        <f t="shared" ref="N57:N60" si="23">(H57/B57)*10</f>
        <v>6.6687565308254975</v>
      </c>
      <c r="O57" s="152">
        <f t="shared" ref="O57:O60" si="24">(I57/C57)*10</f>
        <v>5.8582823426573425</v>
      </c>
      <c r="P57" s="52">
        <f t="shared" ref="P57:P60" si="25">(O57-N57)/N57</f>
        <v>-0.12153303009666627</v>
      </c>
    </row>
    <row r="58" spans="1:16" ht="20.100000000000001" customHeight="1" x14ac:dyDescent="0.25">
      <c r="A58" s="38" t="s">
        <v>221</v>
      </c>
      <c r="B58" s="19">
        <v>135.92999999999998</v>
      </c>
      <c r="C58" s="140">
        <v>193.06</v>
      </c>
      <c r="D58" s="247">
        <f t="shared" si="12"/>
        <v>4.1945941115341731E-4</v>
      </c>
      <c r="E58" s="215">
        <f t="shared" si="13"/>
        <v>6.309385794724757E-4</v>
      </c>
      <c r="F58" s="52">
        <f t="shared" si="18"/>
        <v>0.42028985507246402</v>
      </c>
      <c r="H58" s="19">
        <v>100.29300000000001</v>
      </c>
      <c r="I58" s="140">
        <v>143.15600000000001</v>
      </c>
      <c r="J58" s="247">
        <f t="shared" si="14"/>
        <v>7.1358015471782135E-4</v>
      </c>
      <c r="K58" s="215">
        <f t="shared" si="15"/>
        <v>1.0744723111609249E-3</v>
      </c>
      <c r="L58" s="52">
        <f t="shared" si="19"/>
        <v>0.42737778309553004</v>
      </c>
      <c r="N58" s="27">
        <f t="shared" ref="N58:N59" si="26">(H58/B58)*10</f>
        <v>7.3782829397484022</v>
      </c>
      <c r="O58" s="152">
        <f t="shared" ref="O58:O59" si="27">(I58/C58)*10</f>
        <v>7.4151041127110737</v>
      </c>
      <c r="P58" s="52">
        <f t="shared" ref="P58:P59" si="28">(O58-N58)/N58</f>
        <v>4.9904799346075371E-3</v>
      </c>
    </row>
    <row r="59" spans="1:16" ht="20.100000000000001" customHeight="1" x14ac:dyDescent="0.25">
      <c r="A59" s="38" t="s">
        <v>197</v>
      </c>
      <c r="B59" s="19">
        <v>160.11000000000001</v>
      </c>
      <c r="C59" s="140">
        <v>190.51</v>
      </c>
      <c r="D59" s="247">
        <f t="shared" si="12"/>
        <v>4.9407523225022921E-4</v>
      </c>
      <c r="E59" s="215">
        <f t="shared" si="13"/>
        <v>6.2260493512535662E-4</v>
      </c>
      <c r="F59" s="52">
        <f t="shared" ref="F59:F60" si="29">(C59-B59)/B59</f>
        <v>0.18986946474298905</v>
      </c>
      <c r="H59" s="19">
        <v>159.36099999999999</v>
      </c>
      <c r="I59" s="140">
        <v>132.84699999999998</v>
      </c>
      <c r="J59" s="247">
        <f t="shared" si="14"/>
        <v>1.1338463006988196E-3</v>
      </c>
      <c r="K59" s="215">
        <f t="shared" si="15"/>
        <v>9.9709703484866406E-4</v>
      </c>
      <c r="L59" s="52">
        <f t="shared" ref="L59:L60" si="30">(I59-H59)/H59</f>
        <v>-0.16637696801601404</v>
      </c>
      <c r="N59" s="27">
        <f t="shared" si="26"/>
        <v>9.9532196614827289</v>
      </c>
      <c r="O59" s="152">
        <f t="shared" si="27"/>
        <v>6.9732297517190691</v>
      </c>
      <c r="P59" s="52">
        <f t="shared" si="28"/>
        <v>-0.29939959240482905</v>
      </c>
    </row>
    <row r="60" spans="1:16" ht="20.100000000000001" customHeight="1" x14ac:dyDescent="0.25">
      <c r="A60" s="38" t="s">
        <v>215</v>
      </c>
      <c r="B60" s="19">
        <v>118.32</v>
      </c>
      <c r="C60" s="140">
        <v>101.28</v>
      </c>
      <c r="D60" s="247">
        <f t="shared" si="12"/>
        <v>3.6511761588812141E-4</v>
      </c>
      <c r="E60" s="215">
        <f t="shared" si="13"/>
        <v>3.3099274489263618E-4</v>
      </c>
      <c r="F60" s="52">
        <f t="shared" si="29"/>
        <v>-0.14401622718052731</v>
      </c>
      <c r="H60" s="19">
        <v>74.428000000000011</v>
      </c>
      <c r="I60" s="140">
        <v>72.885999999999996</v>
      </c>
      <c r="J60" s="247">
        <f t="shared" si="14"/>
        <v>5.2955185063103117E-4</v>
      </c>
      <c r="K60" s="215">
        <f t="shared" si="15"/>
        <v>5.4705348620578357E-4</v>
      </c>
      <c r="L60" s="52">
        <f t="shared" si="30"/>
        <v>-2.0718009351319604E-2</v>
      </c>
      <c r="N60" s="27">
        <f t="shared" si="23"/>
        <v>6.2903989181879663</v>
      </c>
      <c r="O60" s="152">
        <f t="shared" si="24"/>
        <v>7.1964849921011051</v>
      </c>
      <c r="P60" s="52">
        <f t="shared" si="25"/>
        <v>0.14404270471516442</v>
      </c>
    </row>
    <row r="61" spans="1:16" ht="20.100000000000001" customHeight="1" thickBot="1" x14ac:dyDescent="0.3">
      <c r="A61" s="8" t="s">
        <v>17</v>
      </c>
      <c r="B61" s="19">
        <f>B62-SUM(B39:B60)</f>
        <v>871.99000000004889</v>
      </c>
      <c r="C61" s="140">
        <f>C62-SUM(C39:C60)</f>
        <v>345.13999999989755</v>
      </c>
      <c r="D61" s="247">
        <f t="shared" si="12"/>
        <v>2.6908291909930769E-3</v>
      </c>
      <c r="E61" s="215">
        <f t="shared" si="13"/>
        <v>1.127950592142679E-3</v>
      </c>
      <c r="F61" s="52">
        <f t="shared" ref="F61" si="31">(C61-B61)/B61</f>
        <v>-0.60419270863211938</v>
      </c>
      <c r="H61" s="19">
        <f>H62-SUM(H39:H60)</f>
        <v>361.18999999997322</v>
      </c>
      <c r="I61" s="140">
        <f>I62-SUM(I39:I60)</f>
        <v>207.71099999998114</v>
      </c>
      <c r="J61" s="247">
        <f t="shared" si="14"/>
        <v>2.5698504988634378E-3</v>
      </c>
      <c r="K61" s="215">
        <f t="shared" si="15"/>
        <v>1.558996606663546E-3</v>
      </c>
      <c r="L61" s="52">
        <f t="shared" ref="L61" si="32">(I61-H61)/H61</f>
        <v>-0.42492593925635663</v>
      </c>
      <c r="N61" s="27">
        <f t="shared" si="16"/>
        <v>4.1421346575070013</v>
      </c>
      <c r="O61" s="152">
        <f t="shared" si="17"/>
        <v>6.0181665411149909</v>
      </c>
      <c r="P61" s="52">
        <f t="shared" ref="P61" si="33">(O61-N61)/N61</f>
        <v>0.45291426733507123</v>
      </c>
    </row>
    <row r="62" spans="1:16" ht="26.25" customHeight="1" thickBot="1" x14ac:dyDescent="0.3">
      <c r="A62" s="12" t="s">
        <v>18</v>
      </c>
      <c r="B62" s="17">
        <v>324059.96000000002</v>
      </c>
      <c r="C62" s="145">
        <v>305988.58</v>
      </c>
      <c r="D62" s="253">
        <f>SUM(D39:D61)</f>
        <v>0.99999999999999989</v>
      </c>
      <c r="E62" s="254">
        <f>SUM(E39:E61)</f>
        <v>0.99999999999999989</v>
      </c>
      <c r="F62" s="57">
        <f t="shared" si="18"/>
        <v>-5.5765544129549371E-2</v>
      </c>
      <c r="G62" s="1"/>
      <c r="H62" s="17">
        <v>140549.03199999998</v>
      </c>
      <c r="I62" s="145">
        <v>133233.77299999999</v>
      </c>
      <c r="J62" s="253">
        <f>SUM(J39:J61)</f>
        <v>1</v>
      </c>
      <c r="K62" s="254">
        <f>SUM(K39:K61)</f>
        <v>0.99999999999999989</v>
      </c>
      <c r="L62" s="57">
        <f t="shared" si="19"/>
        <v>-5.2047736621907092E-2</v>
      </c>
      <c r="M62" s="1"/>
      <c r="N62" s="29">
        <f t="shared" si="16"/>
        <v>4.3371304495624816</v>
      </c>
      <c r="O62" s="146">
        <f t="shared" si="17"/>
        <v>4.3542073694384271</v>
      </c>
      <c r="P62" s="57">
        <f t="shared" si="8"/>
        <v>3.9373775067494642E-3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4"/>
      <c r="D65" s="348" t="s">
        <v>104</v>
      </c>
      <c r="E65" s="344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4"/>
      <c r="P65" s="130" t="s">
        <v>0</v>
      </c>
    </row>
    <row r="66" spans="1:16" x14ac:dyDescent="0.25">
      <c r="A66" s="361"/>
      <c r="B66" s="351" t="str">
        <f>B5</f>
        <v>jan-set</v>
      </c>
      <c r="C66" s="353"/>
      <c r="D66" s="351" t="str">
        <f>B5</f>
        <v>jan-set</v>
      </c>
      <c r="E66" s="353"/>
      <c r="F66" s="131" t="str">
        <f>F37</f>
        <v>2022/2021</v>
      </c>
      <c r="H66" s="354" t="str">
        <f>B5</f>
        <v>jan-set</v>
      </c>
      <c r="I66" s="353"/>
      <c r="J66" s="351" t="str">
        <f>B5</f>
        <v>jan-set</v>
      </c>
      <c r="K66" s="352"/>
      <c r="L66" s="131" t="str">
        <f>L37</f>
        <v>2022/2021</v>
      </c>
      <c r="N66" s="354" t="str">
        <f>B5</f>
        <v>jan-set</v>
      </c>
      <c r="O66" s="352"/>
      <c r="P66" s="131" t="str">
        <f>P37</f>
        <v>2022/2021</v>
      </c>
    </row>
    <row r="67" spans="1:16" ht="19.5" customHeight="1" thickBot="1" x14ac:dyDescent="0.3">
      <c r="A67" s="362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163</v>
      </c>
      <c r="B68" s="39">
        <v>32832.17</v>
      </c>
      <c r="C68" s="147">
        <v>28108.54</v>
      </c>
      <c r="D68" s="247">
        <f>B68/$B$96</f>
        <v>0.28057503912024034</v>
      </c>
      <c r="E68" s="246">
        <f>C68/$C$96</f>
        <v>0.28386489147133076</v>
      </c>
      <c r="F68" s="61">
        <f t="shared" ref="F68:F94" si="34">(C68-B68)/B68</f>
        <v>-0.14387200115009144</v>
      </c>
      <c r="H68" s="19">
        <v>30144.102999999999</v>
      </c>
      <c r="I68" s="147">
        <v>28763.981</v>
      </c>
      <c r="J68" s="245">
        <f>H68/$H$96</f>
        <v>0.35330470095122496</v>
      </c>
      <c r="K68" s="246">
        <f>I68/$I$96</f>
        <v>0.34433684449646124</v>
      </c>
      <c r="L68" s="61">
        <f t="shared" ref="L68:L82" si="35">(I68-H68)/H68</f>
        <v>-4.5784145575670288E-2</v>
      </c>
      <c r="N68" s="41">
        <f t="shared" ref="N68:N96" si="36">(H68/B68)*10</f>
        <v>9.1812703820673445</v>
      </c>
      <c r="O68" s="149">
        <f t="shared" ref="O68:O96" si="37">(I68/C68)*10</f>
        <v>10.233182157451079</v>
      </c>
      <c r="P68" s="61">
        <f t="shared" si="8"/>
        <v>0.11457148429462502</v>
      </c>
    </row>
    <row r="69" spans="1:16" ht="20.100000000000001" customHeight="1" x14ac:dyDescent="0.25">
      <c r="A69" s="38" t="s">
        <v>165</v>
      </c>
      <c r="B69" s="19">
        <v>44950.80999999999</v>
      </c>
      <c r="C69" s="140">
        <v>31540.01</v>
      </c>
      <c r="D69" s="247">
        <f t="shared" ref="D69:D95" si="38">B69/$B$96</f>
        <v>0.38413773059278411</v>
      </c>
      <c r="E69" s="215">
        <f t="shared" ref="E69:E95" si="39">C69/$C$96</f>
        <v>0.31851890975677449</v>
      </c>
      <c r="F69" s="52">
        <f t="shared" si="34"/>
        <v>-0.29834390081068607</v>
      </c>
      <c r="H69" s="19">
        <v>25508.220999999998</v>
      </c>
      <c r="I69" s="140">
        <v>19421.675999999999</v>
      </c>
      <c r="J69" s="214">
        <f t="shared" ref="J69:J96" si="40">H69/$H$96</f>
        <v>0.29896973189757065</v>
      </c>
      <c r="K69" s="215">
        <f t="shared" ref="K69:K96" si="41">I69/$I$96</f>
        <v>0.23249906293126299</v>
      </c>
      <c r="L69" s="52">
        <f t="shared" si="35"/>
        <v>-0.23861111286435846</v>
      </c>
      <c r="N69" s="40">
        <f t="shared" si="36"/>
        <v>5.6746966294934396</v>
      </c>
      <c r="O69" s="143">
        <f t="shared" si="37"/>
        <v>6.1577900577710665</v>
      </c>
      <c r="P69" s="52">
        <f t="shared" si="8"/>
        <v>8.5131146177368597E-2</v>
      </c>
    </row>
    <row r="70" spans="1:16" ht="20.100000000000001" customHeight="1" x14ac:dyDescent="0.25">
      <c r="A70" s="38" t="s">
        <v>167</v>
      </c>
      <c r="B70" s="19">
        <v>9739.6000000000022</v>
      </c>
      <c r="C70" s="140">
        <v>9495.6299999999992</v>
      </c>
      <c r="D70" s="247">
        <f t="shared" si="38"/>
        <v>8.3232045003893848E-2</v>
      </c>
      <c r="E70" s="215">
        <f t="shared" si="39"/>
        <v>9.589526810719845E-2</v>
      </c>
      <c r="F70" s="52">
        <f t="shared" si="34"/>
        <v>-2.5049283338125068E-2</v>
      </c>
      <c r="H70" s="19">
        <v>8938.0440000000017</v>
      </c>
      <c r="I70" s="140">
        <v>9643.5749999999989</v>
      </c>
      <c r="J70" s="214">
        <f t="shared" si="40"/>
        <v>0.10475856463564004</v>
      </c>
      <c r="K70" s="215">
        <f t="shared" si="41"/>
        <v>0.11544431854425716</v>
      </c>
      <c r="L70" s="52">
        <f t="shared" si="35"/>
        <v>7.8935726877155346E-2</v>
      </c>
      <c r="N70" s="40">
        <f t="shared" si="36"/>
        <v>9.1770134297096391</v>
      </c>
      <c r="O70" s="143">
        <f t="shared" si="37"/>
        <v>10.15580324844165</v>
      </c>
      <c r="P70" s="52">
        <f t="shared" si="8"/>
        <v>0.10665668370531958</v>
      </c>
    </row>
    <row r="71" spans="1:16" ht="20.100000000000001" customHeight="1" x14ac:dyDescent="0.25">
      <c r="A71" s="38" t="s">
        <v>179</v>
      </c>
      <c r="B71" s="19">
        <v>377.8</v>
      </c>
      <c r="C71" s="140">
        <v>1519.97</v>
      </c>
      <c r="D71" s="247">
        <f t="shared" si="38"/>
        <v>3.2285788535947155E-3</v>
      </c>
      <c r="E71" s="215">
        <f t="shared" si="39"/>
        <v>1.5350001070481732E-2</v>
      </c>
      <c r="F71" s="52">
        <f t="shared" si="34"/>
        <v>3.0232133403917416</v>
      </c>
      <c r="H71" s="19">
        <v>1080.395</v>
      </c>
      <c r="I71" s="140">
        <v>4276.3010000000004</v>
      </c>
      <c r="J71" s="214">
        <f t="shared" si="40"/>
        <v>1.266279618219851E-2</v>
      </c>
      <c r="K71" s="215">
        <f t="shared" si="41"/>
        <v>5.1192079165156647E-2</v>
      </c>
      <c r="L71" s="52">
        <f t="shared" si="35"/>
        <v>2.9580903280744546</v>
      </c>
      <c r="N71" s="40">
        <f t="shared" si="36"/>
        <v>28.597008999470617</v>
      </c>
      <c r="O71" s="143">
        <f t="shared" si="37"/>
        <v>28.134114489101762</v>
      </c>
      <c r="P71" s="52">
        <f t="shared" si="8"/>
        <v>-1.6186815564432775E-2</v>
      </c>
    </row>
    <row r="72" spans="1:16" ht="20.100000000000001" customHeight="1" x14ac:dyDescent="0.25">
      <c r="A72" s="38" t="s">
        <v>172</v>
      </c>
      <c r="B72" s="19">
        <v>5109.8500000000004</v>
      </c>
      <c r="C72" s="140">
        <v>4788.05</v>
      </c>
      <c r="D72" s="247">
        <f t="shared" si="38"/>
        <v>4.3667426297090937E-2</v>
      </c>
      <c r="E72" s="215">
        <f t="shared" si="39"/>
        <v>4.8353962660789396E-2</v>
      </c>
      <c r="F72" s="52">
        <f t="shared" si="34"/>
        <v>-6.2976408309441595E-2</v>
      </c>
      <c r="H72" s="19">
        <v>3378.5059999999999</v>
      </c>
      <c r="I72" s="140">
        <v>3168.5680000000002</v>
      </c>
      <c r="J72" s="214">
        <f t="shared" si="40"/>
        <v>3.9597862706079498E-2</v>
      </c>
      <c r="K72" s="215">
        <f t="shared" si="41"/>
        <v>3.7931283110375552E-2</v>
      </c>
      <c r="L72" s="52">
        <f t="shared" si="35"/>
        <v>-6.2139300625779458E-2</v>
      </c>
      <c r="N72" s="40">
        <f t="shared" si="36"/>
        <v>6.6117518126755179</v>
      </c>
      <c r="O72" s="143">
        <f t="shared" si="37"/>
        <v>6.6176585457545345</v>
      </c>
      <c r="P72" s="52">
        <f t="shared" ref="P72:P76" si="42">(O72-N72)/N72</f>
        <v>8.9336884480337804E-4</v>
      </c>
    </row>
    <row r="73" spans="1:16" ht="20.100000000000001" customHeight="1" x14ac:dyDescent="0.25">
      <c r="A73" s="38" t="s">
        <v>187</v>
      </c>
      <c r="B73" s="19">
        <v>2889.4100000000003</v>
      </c>
      <c r="C73" s="140">
        <v>3036.51</v>
      </c>
      <c r="D73" s="247">
        <f t="shared" si="38"/>
        <v>2.4692133471056397E-2</v>
      </c>
      <c r="E73" s="215">
        <f t="shared" si="39"/>
        <v>3.0665362968037846E-2</v>
      </c>
      <c r="F73" s="52">
        <f t="shared" si="34"/>
        <v>5.0910047379914891E-2</v>
      </c>
      <c r="H73" s="19">
        <v>2680.0719999999997</v>
      </c>
      <c r="I73" s="140">
        <v>2879.1480000000001</v>
      </c>
      <c r="J73" s="214">
        <f t="shared" si="40"/>
        <v>3.1411849823089817E-2</v>
      </c>
      <c r="K73" s="215">
        <f t="shared" si="41"/>
        <v>3.4466603811144823E-2</v>
      </c>
      <c r="L73" s="52">
        <f t="shared" si="35"/>
        <v>7.4280093967624944E-2</v>
      </c>
      <c r="N73" s="40">
        <f t="shared" si="36"/>
        <v>9.2754991503455706</v>
      </c>
      <c r="O73" s="143">
        <f t="shared" si="37"/>
        <v>9.4817668968651514</v>
      </c>
      <c r="P73" s="52">
        <f t="shared" si="42"/>
        <v>2.2237913364683563E-2</v>
      </c>
    </row>
    <row r="74" spans="1:16" ht="20.100000000000001" customHeight="1" x14ac:dyDescent="0.25">
      <c r="A74" s="38" t="s">
        <v>166</v>
      </c>
      <c r="B74" s="19">
        <v>5626.88</v>
      </c>
      <c r="C74" s="140">
        <v>4825.41</v>
      </c>
      <c r="D74" s="247">
        <f t="shared" si="38"/>
        <v>4.8085827897604634E-2</v>
      </c>
      <c r="E74" s="215">
        <f t="shared" si="39"/>
        <v>4.8731256975804292E-2</v>
      </c>
      <c r="F74" s="52">
        <f t="shared" si="34"/>
        <v>-0.14243595029572342</v>
      </c>
      <c r="H74" s="19">
        <v>2551.2030000000004</v>
      </c>
      <c r="I74" s="140">
        <v>2376.5500000000002</v>
      </c>
      <c r="J74" s="214">
        <f t="shared" si="40"/>
        <v>2.9901437537579675E-2</v>
      </c>
      <c r="K74" s="215">
        <f t="shared" si="41"/>
        <v>2.8449946750697164E-2</v>
      </c>
      <c r="L74" s="52">
        <f t="shared" si="35"/>
        <v>-6.8459075973178227E-2</v>
      </c>
      <c r="N74" s="40">
        <f t="shared" si="36"/>
        <v>4.5339566509326668</v>
      </c>
      <c r="O74" s="143">
        <f t="shared" si="37"/>
        <v>4.9250737243052924</v>
      </c>
      <c r="P74" s="52">
        <f t="shared" si="42"/>
        <v>8.6263964013015018E-2</v>
      </c>
    </row>
    <row r="75" spans="1:16" ht="20.100000000000001" customHeight="1" x14ac:dyDescent="0.25">
      <c r="A75" s="38" t="s">
        <v>202</v>
      </c>
      <c r="B75" s="19">
        <v>294.83</v>
      </c>
      <c r="C75" s="140">
        <v>1229.8100000000002</v>
      </c>
      <c r="D75" s="247">
        <f t="shared" si="38"/>
        <v>2.5195391831798037E-3</v>
      </c>
      <c r="E75" s="215">
        <f t="shared" si="39"/>
        <v>1.2419708820890637E-2</v>
      </c>
      <c r="F75" s="52">
        <f t="shared" si="34"/>
        <v>3.1712512295220985</v>
      </c>
      <c r="H75" s="19">
        <v>223.57500000000002</v>
      </c>
      <c r="I75" s="140">
        <v>1616.1409999999998</v>
      </c>
      <c r="J75" s="214">
        <f t="shared" si="40"/>
        <v>2.6204162888897415E-3</v>
      </c>
      <c r="K75" s="215">
        <f t="shared" si="41"/>
        <v>1.9347005277237365E-2</v>
      </c>
      <c r="L75" s="52">
        <f t="shared" si="35"/>
        <v>6.2286302135748617</v>
      </c>
      <c r="N75" s="40">
        <f t="shared" si="36"/>
        <v>7.5831835294915724</v>
      </c>
      <c r="O75" s="143">
        <f t="shared" si="37"/>
        <v>13.141387694034034</v>
      </c>
      <c r="P75" s="52">
        <f t="shared" si="42"/>
        <v>0.73296447895876271</v>
      </c>
    </row>
    <row r="76" spans="1:16" ht="20.100000000000001" customHeight="1" x14ac:dyDescent="0.25">
      <c r="A76" s="38" t="s">
        <v>177</v>
      </c>
      <c r="B76" s="19">
        <v>1063.53</v>
      </c>
      <c r="C76" s="140">
        <v>1119.22</v>
      </c>
      <c r="D76" s="247">
        <f t="shared" si="38"/>
        <v>9.0886460247845084E-3</v>
      </c>
      <c r="E76" s="215">
        <f t="shared" si="39"/>
        <v>1.1302873213355899E-2</v>
      </c>
      <c r="F76" s="52">
        <f t="shared" si="34"/>
        <v>5.236335599371908E-2</v>
      </c>
      <c r="H76" s="19">
        <v>955.45799999999986</v>
      </c>
      <c r="I76" s="140">
        <v>1195.7529999999999</v>
      </c>
      <c r="J76" s="214">
        <f t="shared" si="40"/>
        <v>1.1198468999440967E-2</v>
      </c>
      <c r="K76" s="215">
        <f t="shared" si="41"/>
        <v>1.4314493352543133E-2</v>
      </c>
      <c r="L76" s="52">
        <f t="shared" si="35"/>
        <v>0.25149718773614343</v>
      </c>
      <c r="N76" s="40">
        <f t="shared" si="36"/>
        <v>8.9838368452229815</v>
      </c>
      <c r="O76" s="143">
        <f t="shared" si="37"/>
        <v>10.683806579582209</v>
      </c>
      <c r="P76" s="52">
        <f t="shared" si="42"/>
        <v>0.18922535701025783</v>
      </c>
    </row>
    <row r="77" spans="1:16" ht="20.100000000000001" customHeight="1" x14ac:dyDescent="0.25">
      <c r="A77" s="38" t="s">
        <v>182</v>
      </c>
      <c r="B77" s="19">
        <v>806.02</v>
      </c>
      <c r="C77" s="140">
        <v>1478.1200000000001</v>
      </c>
      <c r="D77" s="247">
        <f t="shared" si="38"/>
        <v>6.8880336886564643E-3</v>
      </c>
      <c r="E77" s="215">
        <f t="shared" si="39"/>
        <v>1.4927362765252248E-2</v>
      </c>
      <c r="F77" s="52">
        <f t="shared" si="34"/>
        <v>0.83385027666807299</v>
      </c>
      <c r="H77" s="19">
        <v>522.97500000000002</v>
      </c>
      <c r="I77" s="140">
        <v>1052.8009999999999</v>
      </c>
      <c r="J77" s="214">
        <f t="shared" si="40"/>
        <v>6.129541356064464E-3</v>
      </c>
      <c r="K77" s="215">
        <f t="shared" si="41"/>
        <v>1.260319891821368E-2</v>
      </c>
      <c r="L77" s="52">
        <f t="shared" si="35"/>
        <v>1.0131000525837752</v>
      </c>
      <c r="N77" s="40">
        <f t="shared" ref="N77:N78" si="43">(H77/B77)*10</f>
        <v>6.488362571648346</v>
      </c>
      <c r="O77" s="143">
        <f t="shared" ref="O77:O78" si="44">(I77/C77)*10</f>
        <v>7.1225678564663211</v>
      </c>
      <c r="P77" s="52">
        <f t="shared" ref="P77:P78" si="45">(O77-N77)/N77</f>
        <v>9.7745043963666386E-2</v>
      </c>
    </row>
    <row r="78" spans="1:16" ht="20.100000000000001" customHeight="1" x14ac:dyDescent="0.25">
      <c r="A78" s="38" t="s">
        <v>204</v>
      </c>
      <c r="B78" s="19">
        <v>528.11999999999989</v>
      </c>
      <c r="C78" s="140">
        <v>1142.47</v>
      </c>
      <c r="D78" s="247">
        <f t="shared" si="38"/>
        <v>4.5131738066713622E-3</v>
      </c>
      <c r="E78" s="215">
        <f t="shared" si="39"/>
        <v>1.1537672271816722E-2</v>
      </c>
      <c r="F78" s="52">
        <f t="shared" si="34"/>
        <v>1.163277285465425</v>
      </c>
      <c r="H78" s="19">
        <v>337.44400000000002</v>
      </c>
      <c r="I78" s="140">
        <v>883.84900000000016</v>
      </c>
      <c r="J78" s="214">
        <f t="shared" si="40"/>
        <v>3.9550207053029628E-3</v>
      </c>
      <c r="K78" s="215">
        <f t="shared" si="41"/>
        <v>1.0580655566117666E-2</v>
      </c>
      <c r="L78" s="52">
        <f t="shared" si="35"/>
        <v>1.6192464527447523</v>
      </c>
      <c r="N78" s="40">
        <f t="shared" si="43"/>
        <v>6.3895326819662213</v>
      </c>
      <c r="O78" s="143">
        <f t="shared" si="44"/>
        <v>7.7362994214290106</v>
      </c>
      <c r="P78" s="52">
        <f t="shared" si="45"/>
        <v>0.21077703276546275</v>
      </c>
    </row>
    <row r="79" spans="1:16" ht="20.100000000000001" customHeight="1" x14ac:dyDescent="0.25">
      <c r="A79" s="38" t="s">
        <v>206</v>
      </c>
      <c r="B79" s="19">
        <v>586.41000000000008</v>
      </c>
      <c r="C79" s="140">
        <v>661.23</v>
      </c>
      <c r="D79" s="247">
        <f t="shared" si="38"/>
        <v>5.0113047261420782E-3</v>
      </c>
      <c r="E79" s="215">
        <f t="shared" si="39"/>
        <v>6.6776852226258648E-3</v>
      </c>
      <c r="F79" s="52">
        <f t="shared" si="34"/>
        <v>0.12758991149537</v>
      </c>
      <c r="H79" s="19">
        <v>543.78399999999999</v>
      </c>
      <c r="I79" s="140">
        <v>857.50100000000009</v>
      </c>
      <c r="J79" s="214">
        <f t="shared" si="40"/>
        <v>6.3734337526003314E-3</v>
      </c>
      <c r="K79" s="215">
        <f t="shared" si="41"/>
        <v>1.0265240701297919E-2</v>
      </c>
      <c r="L79" s="52">
        <f t="shared" ref="L79:L80" si="46">(I79-H79)/H79</f>
        <v>0.57691473084901379</v>
      </c>
      <c r="N79" s="40">
        <f t="shared" ref="N79:N80" si="47">(H79/B79)*10</f>
        <v>9.2731024368615795</v>
      </c>
      <c r="O79" s="143">
        <f t="shared" ref="O79:O80" si="48">(I79/C79)*10</f>
        <v>12.968271252060555</v>
      </c>
      <c r="P79" s="52">
        <f t="shared" ref="P79:P80" si="49">(O79-N79)/N79</f>
        <v>0.39848247556397975</v>
      </c>
    </row>
    <row r="80" spans="1:16" ht="20.100000000000001" customHeight="1" x14ac:dyDescent="0.25">
      <c r="A80" s="38" t="s">
        <v>213</v>
      </c>
      <c r="B80" s="19">
        <v>726.74999999999989</v>
      </c>
      <c r="C80" s="140">
        <v>913.04</v>
      </c>
      <c r="D80" s="247">
        <f t="shared" si="38"/>
        <v>6.2106132394122784E-3</v>
      </c>
      <c r="E80" s="215">
        <f t="shared" si="39"/>
        <v>9.2206852618095352E-3</v>
      </c>
      <c r="F80" s="52">
        <f t="shared" si="34"/>
        <v>0.25633298933608545</v>
      </c>
      <c r="H80" s="19">
        <v>520.83799999999997</v>
      </c>
      <c r="I80" s="140">
        <v>717.71799999999985</v>
      </c>
      <c r="J80" s="214">
        <f t="shared" si="40"/>
        <v>6.104494594980454E-3</v>
      </c>
      <c r="K80" s="215">
        <f t="shared" si="41"/>
        <v>8.5918827215993188E-3</v>
      </c>
      <c r="L80" s="52">
        <f t="shared" si="46"/>
        <v>0.37800621306433074</v>
      </c>
      <c r="N80" s="40">
        <f t="shared" si="47"/>
        <v>7.1666735466116283</v>
      </c>
      <c r="O80" s="143">
        <f t="shared" si="48"/>
        <v>7.860750898098658</v>
      </c>
      <c r="P80" s="52">
        <f t="shared" si="49"/>
        <v>9.6847909559824516E-2</v>
      </c>
    </row>
    <row r="81" spans="1:16" ht="20.100000000000001" customHeight="1" x14ac:dyDescent="0.25">
      <c r="A81" s="38" t="s">
        <v>211</v>
      </c>
      <c r="B81" s="19">
        <v>1085.29</v>
      </c>
      <c r="C81" s="140">
        <v>808.31000000000006</v>
      </c>
      <c r="D81" s="247">
        <f t="shared" si="38"/>
        <v>9.2746012282101855E-3</v>
      </c>
      <c r="E81" s="215">
        <f t="shared" si="39"/>
        <v>8.1630291158911617E-3</v>
      </c>
      <c r="F81" s="52">
        <f t="shared" si="34"/>
        <v>-0.2552128924066378</v>
      </c>
      <c r="H81" s="19">
        <v>1041.3530000000001</v>
      </c>
      <c r="I81" s="140">
        <v>704.303</v>
      </c>
      <c r="J81" s="214">
        <f t="shared" si="40"/>
        <v>1.2205203460513021E-2</v>
      </c>
      <c r="K81" s="215">
        <f t="shared" si="41"/>
        <v>8.4312902511439955E-3</v>
      </c>
      <c r="L81" s="52">
        <f t="shared" si="35"/>
        <v>-0.32366546214396086</v>
      </c>
      <c r="N81" s="40">
        <f t="shared" ref="N81" si="50">(H81/B81)*10</f>
        <v>9.5951588976218343</v>
      </c>
      <c r="O81" s="143">
        <f t="shared" ref="O81" si="51">(I81/C81)*10</f>
        <v>8.7132783214360821</v>
      </c>
      <c r="P81" s="52">
        <f t="shared" ref="P81" si="52">(O81-N81)/N81</f>
        <v>-9.1908907981120239E-2</v>
      </c>
    </row>
    <row r="82" spans="1:16" ht="20.100000000000001" customHeight="1" x14ac:dyDescent="0.25">
      <c r="A82" s="38" t="s">
        <v>198</v>
      </c>
      <c r="B82" s="19">
        <v>466.91</v>
      </c>
      <c r="C82" s="140">
        <v>561.49999999999989</v>
      </c>
      <c r="D82" s="247">
        <f t="shared" si="38"/>
        <v>3.9900893396821293E-3</v>
      </c>
      <c r="E82" s="215">
        <f t="shared" si="39"/>
        <v>5.6705234978818601E-3</v>
      </c>
      <c r="F82" s="52">
        <f t="shared" si="34"/>
        <v>0.20258722237690316</v>
      </c>
      <c r="H82" s="19">
        <v>527.40899999999999</v>
      </c>
      <c r="I82" s="140">
        <v>637.46100000000001</v>
      </c>
      <c r="J82" s="214">
        <f t="shared" si="40"/>
        <v>6.181510162169516E-3</v>
      </c>
      <c r="K82" s="215">
        <f t="shared" si="41"/>
        <v>7.6311171680150487E-3</v>
      </c>
      <c r="L82" s="52">
        <f t="shared" si="35"/>
        <v>0.20866538113684072</v>
      </c>
      <c r="N82" s="40">
        <f t="shared" ref="N82" si="53">(H82/B82)*10</f>
        <v>11.295731511426183</v>
      </c>
      <c r="O82" s="143">
        <f t="shared" ref="O82" si="54">(I82/C82)*10</f>
        <v>11.352822796081925</v>
      </c>
      <c r="P82" s="52">
        <f t="shared" ref="P82" si="55">(O82-N82)/N82</f>
        <v>5.0542352744478471E-3</v>
      </c>
    </row>
    <row r="83" spans="1:16" ht="20.100000000000001" customHeight="1" x14ac:dyDescent="0.25">
      <c r="A83" s="38" t="s">
        <v>184</v>
      </c>
      <c r="B83" s="19">
        <v>1661.5199999999998</v>
      </c>
      <c r="C83" s="140">
        <v>727.61999999999989</v>
      </c>
      <c r="D83" s="247">
        <f t="shared" si="38"/>
        <v>1.4198910367455507E-2</v>
      </c>
      <c r="E83" s="215">
        <f t="shared" si="39"/>
        <v>7.3481501469791618E-3</v>
      </c>
      <c r="F83" s="52">
        <f t="shared" si="34"/>
        <v>-0.56207568972988586</v>
      </c>
      <c r="H83" s="19">
        <v>1016.4299999999998</v>
      </c>
      <c r="I83" s="140">
        <v>545.93399999999997</v>
      </c>
      <c r="J83" s="214">
        <f t="shared" si="40"/>
        <v>1.1913092825746168E-2</v>
      </c>
      <c r="K83" s="215">
        <f t="shared" si="41"/>
        <v>6.5354371796911923E-3</v>
      </c>
      <c r="L83" s="52">
        <f t="shared" ref="L83" si="56">(I83-H83)/H83</f>
        <v>-0.46289070570526247</v>
      </c>
      <c r="N83" s="40">
        <f t="shared" ref="N83" si="57">(H83/B83)*10</f>
        <v>6.1174707496749958</v>
      </c>
      <c r="O83" s="143">
        <f t="shared" ref="O83" si="58">(I83/C83)*10</f>
        <v>7.5030098128143816</v>
      </c>
      <c r="P83" s="52">
        <f t="shared" ref="P83" si="59">(O83-N83)/N83</f>
        <v>0.22648887421537661</v>
      </c>
    </row>
    <row r="84" spans="1:16" ht="20.100000000000001" customHeight="1" x14ac:dyDescent="0.25">
      <c r="A84" s="38" t="s">
        <v>185</v>
      </c>
      <c r="B84" s="19">
        <v>2394.0000000000005</v>
      </c>
      <c r="C84" s="140">
        <v>1054.71</v>
      </c>
      <c r="D84" s="247">
        <f t="shared" si="38"/>
        <v>2.045849067100516E-2</v>
      </c>
      <c r="E84" s="215">
        <f t="shared" si="39"/>
        <v>1.0651394191364164E-2</v>
      </c>
      <c r="F84" s="52">
        <f t="shared" si="34"/>
        <v>-0.55943609022556395</v>
      </c>
      <c r="H84" s="19">
        <v>1477.2920000000001</v>
      </c>
      <c r="I84" s="140">
        <v>526.19399999999996</v>
      </c>
      <c r="J84" s="214">
        <f t="shared" si="40"/>
        <v>1.7314637236929459E-2</v>
      </c>
      <c r="K84" s="215">
        <f t="shared" si="41"/>
        <v>6.2991274244330398E-3</v>
      </c>
      <c r="L84" s="52">
        <f t="shared" ref="L84:L94" si="60">(I84-H84)/H84</f>
        <v>-0.64381178534778505</v>
      </c>
      <c r="N84" s="40">
        <f t="shared" ref="N84:N90" si="61">(H84/B84)*10</f>
        <v>6.1708103592314112</v>
      </c>
      <c r="O84" s="143">
        <f t="shared" ref="O84:O90" si="62">(I84/C84)*10</f>
        <v>4.988992234832323</v>
      </c>
      <c r="P84" s="52">
        <f t="shared" ref="P84:P90" si="63">(O84-N84)/N84</f>
        <v>-0.19151749212826019</v>
      </c>
    </row>
    <row r="85" spans="1:16" ht="20.100000000000001" customHeight="1" x14ac:dyDescent="0.25">
      <c r="A85" s="38" t="s">
        <v>233</v>
      </c>
      <c r="B85" s="19">
        <v>315.93</v>
      </c>
      <c r="C85" s="140">
        <v>290</v>
      </c>
      <c r="D85" s="247">
        <f t="shared" si="38"/>
        <v>2.6998542012074602E-3</v>
      </c>
      <c r="E85" s="215">
        <f t="shared" si="39"/>
        <v>2.9286764281135167E-3</v>
      </c>
      <c r="F85" s="52">
        <f t="shared" si="34"/>
        <v>-8.2075143227930261E-2</v>
      </c>
      <c r="H85" s="19">
        <v>360.72399999999999</v>
      </c>
      <c r="I85" s="140">
        <v>330.56200000000001</v>
      </c>
      <c r="J85" s="214">
        <f t="shared" si="40"/>
        <v>4.2278745181413974E-3</v>
      </c>
      <c r="K85" s="215">
        <f t="shared" si="41"/>
        <v>3.9571947982596431E-3</v>
      </c>
      <c r="L85" s="52">
        <f t="shared" si="60"/>
        <v>-8.36151739279892E-2</v>
      </c>
      <c r="N85" s="40">
        <f t="shared" si="61"/>
        <v>11.417845725318898</v>
      </c>
      <c r="O85" s="143">
        <f t="shared" si="62"/>
        <v>11.398689655172413</v>
      </c>
      <c r="P85" s="52">
        <f t="shared" si="63"/>
        <v>-1.6777306864469627E-3</v>
      </c>
    </row>
    <row r="86" spans="1:16" ht="20.100000000000001" customHeight="1" x14ac:dyDescent="0.25">
      <c r="A86" s="38" t="s">
        <v>216</v>
      </c>
      <c r="B86" s="19">
        <v>335.29999999999995</v>
      </c>
      <c r="C86" s="140">
        <v>314.07999999999993</v>
      </c>
      <c r="D86" s="247">
        <f t="shared" si="38"/>
        <v>2.8653850969039382E-3</v>
      </c>
      <c r="E86" s="215">
        <f t="shared" si="39"/>
        <v>3.1718575604892866E-3</v>
      </c>
      <c r="F86" s="52">
        <f t="shared" si="34"/>
        <v>-6.3286609006859618E-2</v>
      </c>
      <c r="H86" s="19">
        <v>380.05799999999999</v>
      </c>
      <c r="I86" s="140">
        <v>323.26399999999995</v>
      </c>
      <c r="J86" s="214">
        <f t="shared" si="40"/>
        <v>4.4544791408827342E-3</v>
      </c>
      <c r="K86" s="215">
        <f t="shared" si="41"/>
        <v>3.8698296212650129E-3</v>
      </c>
      <c r="L86" s="52">
        <f t="shared" si="60"/>
        <v>-0.14943508622368176</v>
      </c>
      <c r="N86" s="40">
        <f t="shared" si="61"/>
        <v>11.334864300626306</v>
      </c>
      <c r="O86" s="143">
        <f t="shared" si="62"/>
        <v>10.292409577177789</v>
      </c>
      <c r="P86" s="52">
        <f t="shared" si="63"/>
        <v>-9.1968875480133966E-2</v>
      </c>
    </row>
    <row r="87" spans="1:16" ht="20.100000000000001" customHeight="1" x14ac:dyDescent="0.25">
      <c r="A87" s="38" t="s">
        <v>208</v>
      </c>
      <c r="B87" s="19">
        <v>1267.2</v>
      </c>
      <c r="C87" s="140">
        <v>543.9</v>
      </c>
      <c r="D87" s="247">
        <f t="shared" si="38"/>
        <v>1.0829155964201226E-2</v>
      </c>
      <c r="E87" s="215">
        <f t="shared" si="39"/>
        <v>5.492783135348075E-3</v>
      </c>
      <c r="F87" s="52">
        <f t="shared" si="34"/>
        <v>-0.57078598484848486</v>
      </c>
      <c r="H87" s="19">
        <v>655.92299999999989</v>
      </c>
      <c r="I87" s="140">
        <v>275.83600000000001</v>
      </c>
      <c r="J87" s="214">
        <f t="shared" si="40"/>
        <v>7.6877616614443719E-3</v>
      </c>
      <c r="K87" s="215">
        <f t="shared" si="41"/>
        <v>3.3020637108099149E-3</v>
      </c>
      <c r="L87" s="52">
        <f t="shared" si="60"/>
        <v>-0.57946893156666246</v>
      </c>
      <c r="N87" s="40">
        <f t="shared" si="61"/>
        <v>5.1761600378787866</v>
      </c>
      <c r="O87" s="143">
        <f t="shared" si="62"/>
        <v>5.0714469571612426</v>
      </c>
      <c r="P87" s="52">
        <f t="shared" si="63"/>
        <v>-2.0229876965020564E-2</v>
      </c>
    </row>
    <row r="88" spans="1:16" ht="20.100000000000001" customHeight="1" x14ac:dyDescent="0.25">
      <c r="A88" s="38" t="s">
        <v>224</v>
      </c>
      <c r="B88" s="19">
        <v>200.37</v>
      </c>
      <c r="C88" s="140">
        <v>440.16999999999996</v>
      </c>
      <c r="D88" s="247">
        <f t="shared" si="38"/>
        <v>1.7123090124266096E-3</v>
      </c>
      <c r="E88" s="215">
        <f t="shared" si="39"/>
        <v>4.4452258736645744E-3</v>
      </c>
      <c r="F88" s="52">
        <f t="shared" si="34"/>
        <v>1.1967859459999</v>
      </c>
      <c r="H88" s="19">
        <v>112.94</v>
      </c>
      <c r="I88" s="140">
        <v>247.089</v>
      </c>
      <c r="J88" s="214">
        <f t="shared" si="40"/>
        <v>1.323716049053818E-3</v>
      </c>
      <c r="K88" s="215">
        <f t="shared" si="41"/>
        <v>2.9579301477700914E-3</v>
      </c>
      <c r="L88" s="52">
        <f t="shared" si="60"/>
        <v>1.1877899769789269</v>
      </c>
      <c r="N88" s="40">
        <f t="shared" si="61"/>
        <v>5.6365723411688373</v>
      </c>
      <c r="O88" s="143">
        <f t="shared" si="62"/>
        <v>5.6134902424063435</v>
      </c>
      <c r="P88" s="52">
        <f t="shared" si="63"/>
        <v>-4.0950594377907566E-3</v>
      </c>
    </row>
    <row r="89" spans="1:16" ht="20.100000000000001" customHeight="1" x14ac:dyDescent="0.25">
      <c r="A89" s="38" t="s">
        <v>234</v>
      </c>
      <c r="B89" s="19">
        <v>267.76</v>
      </c>
      <c r="C89" s="140">
        <v>448.73</v>
      </c>
      <c r="D89" s="247">
        <f t="shared" si="38"/>
        <v>2.2882061245064079E-3</v>
      </c>
      <c r="E89" s="215">
        <f t="shared" si="39"/>
        <v>4.5316723227150982E-3</v>
      </c>
      <c r="F89" s="52">
        <f t="shared" si="34"/>
        <v>0.67586644756498371</v>
      </c>
      <c r="H89" s="19">
        <v>125.86400000000002</v>
      </c>
      <c r="I89" s="140">
        <v>238.93599999999998</v>
      </c>
      <c r="J89" s="214">
        <f t="shared" si="40"/>
        <v>1.4751921090677331E-3</v>
      </c>
      <c r="K89" s="215">
        <f t="shared" si="41"/>
        <v>2.8603296698258302E-3</v>
      </c>
      <c r="L89" s="52">
        <f t="shared" si="60"/>
        <v>0.89836649081548292</v>
      </c>
      <c r="N89" s="40">
        <f t="shared" si="61"/>
        <v>4.7006274275470581</v>
      </c>
      <c r="O89" s="143">
        <f t="shared" si="62"/>
        <v>5.3247164219018108</v>
      </c>
      <c r="P89" s="52">
        <f t="shared" si="63"/>
        <v>0.1327671686331505</v>
      </c>
    </row>
    <row r="90" spans="1:16" ht="20.100000000000001" customHeight="1" x14ac:dyDescent="0.25">
      <c r="A90" s="38" t="s">
        <v>235</v>
      </c>
      <c r="B90" s="19">
        <v>101.03</v>
      </c>
      <c r="C90" s="140">
        <v>161.78</v>
      </c>
      <c r="D90" s="247">
        <f t="shared" si="38"/>
        <v>8.6337565266986259E-4</v>
      </c>
      <c r="E90" s="215">
        <f t="shared" si="39"/>
        <v>1.6337974915179474E-3</v>
      </c>
      <c r="F90" s="52">
        <f t="shared" si="34"/>
        <v>0.60130654261110561</v>
      </c>
      <c r="H90" s="19">
        <v>145.47299999999998</v>
      </c>
      <c r="I90" s="140">
        <v>219.52099999999999</v>
      </c>
      <c r="J90" s="214">
        <f t="shared" si="40"/>
        <v>1.7050198760758461E-3</v>
      </c>
      <c r="K90" s="215">
        <f t="shared" si="41"/>
        <v>2.6279105260397597E-3</v>
      </c>
      <c r="L90" s="52">
        <f t="shared" si="60"/>
        <v>0.50901541866875644</v>
      </c>
      <c r="N90" s="40">
        <f t="shared" si="61"/>
        <v>14.398990398891415</v>
      </c>
      <c r="O90" s="143">
        <f t="shared" si="62"/>
        <v>13.569106193596241</v>
      </c>
      <c r="P90" s="52">
        <f t="shared" si="63"/>
        <v>-5.7634888440447021E-2</v>
      </c>
    </row>
    <row r="91" spans="1:16" ht="20.100000000000001" customHeight="1" x14ac:dyDescent="0.25">
      <c r="A91" s="38" t="s">
        <v>236</v>
      </c>
      <c r="B91" s="19">
        <v>63.39</v>
      </c>
      <c r="C91" s="140">
        <v>240.85</v>
      </c>
      <c r="D91" s="247">
        <f t="shared" si="38"/>
        <v>5.4171417027360771E-4</v>
      </c>
      <c r="E91" s="215">
        <f t="shared" si="39"/>
        <v>2.4323162679694499E-3</v>
      </c>
      <c r="F91" s="52">
        <f t="shared" si="34"/>
        <v>2.7994951885155386</v>
      </c>
      <c r="H91" s="19">
        <v>34.588999999999999</v>
      </c>
      <c r="I91" s="140">
        <v>217.65899999999999</v>
      </c>
      <c r="J91" s="214">
        <f t="shared" si="40"/>
        <v>4.0540122561291404E-4</v>
      </c>
      <c r="K91" s="215">
        <f t="shared" si="41"/>
        <v>2.6056203150827853E-3</v>
      </c>
      <c r="L91" s="52">
        <f t="shared" si="60"/>
        <v>5.2927231200670732</v>
      </c>
      <c r="N91" s="40">
        <f t="shared" ref="N91:N94" si="64">(H91/B91)*10</f>
        <v>5.4565388862596622</v>
      </c>
      <c r="O91" s="143">
        <f t="shared" ref="O91:O94" si="65">(I91/C91)*10</f>
        <v>9.0371185385094464</v>
      </c>
      <c r="P91" s="52">
        <f t="shared" ref="P91:P94" si="66">(O91-N91)/N91</f>
        <v>0.65619978651049127</v>
      </c>
    </row>
    <row r="92" spans="1:16" ht="20.100000000000001" customHeight="1" x14ac:dyDescent="0.25">
      <c r="A92" s="38" t="s">
        <v>171</v>
      </c>
      <c r="B92" s="19">
        <v>300.87</v>
      </c>
      <c r="C92" s="140">
        <v>302.28999999999991</v>
      </c>
      <c r="D92" s="247">
        <f t="shared" si="38"/>
        <v>2.5711554253071518E-3</v>
      </c>
      <c r="E92" s="215">
        <f t="shared" si="39"/>
        <v>3.0527917153601197E-3</v>
      </c>
      <c r="F92" s="52">
        <f t="shared" si="34"/>
        <v>4.7196463588922198E-3</v>
      </c>
      <c r="H92" s="19">
        <v>158.43600000000001</v>
      </c>
      <c r="I92" s="140">
        <v>202.39600000000002</v>
      </c>
      <c r="J92" s="214">
        <f t="shared" si="40"/>
        <v>1.8569530365494132E-3</v>
      </c>
      <c r="K92" s="215">
        <f t="shared" si="41"/>
        <v>2.4229052292415909E-3</v>
      </c>
      <c r="L92" s="52">
        <f t="shared" si="60"/>
        <v>0.27746219293594893</v>
      </c>
      <c r="N92" s="40">
        <f t="shared" si="64"/>
        <v>5.2659288064612628</v>
      </c>
      <c r="O92" s="143">
        <f t="shared" si="65"/>
        <v>6.6954249230871046</v>
      </c>
      <c r="P92" s="52">
        <f t="shared" si="66"/>
        <v>0.27146134502841335</v>
      </c>
    </row>
    <row r="93" spans="1:16" ht="20.100000000000001" customHeight="1" x14ac:dyDescent="0.25">
      <c r="A93" s="38" t="s">
        <v>222</v>
      </c>
      <c r="B93" s="19">
        <v>370.96999999999997</v>
      </c>
      <c r="C93" s="140">
        <v>477.90000000000003</v>
      </c>
      <c r="D93" s="247">
        <f t="shared" si="38"/>
        <v>3.1702114804606444E-3</v>
      </c>
      <c r="E93" s="215">
        <f t="shared" si="39"/>
        <v>4.8262567758463786E-3</v>
      </c>
      <c r="F93" s="52">
        <f t="shared" si="34"/>
        <v>0.28824433242580283</v>
      </c>
      <c r="H93" s="19">
        <v>155.99599999999998</v>
      </c>
      <c r="I93" s="140">
        <v>201.97300000000001</v>
      </c>
      <c r="J93" s="214">
        <f t="shared" si="40"/>
        <v>1.8283549565096457E-3</v>
      </c>
      <c r="K93" s="215">
        <f t="shared" si="41"/>
        <v>2.4178414487717736E-3</v>
      </c>
      <c r="L93" s="52">
        <f t="shared" si="60"/>
        <v>0.29473191620297978</v>
      </c>
      <c r="N93" s="40">
        <f t="shared" si="64"/>
        <v>4.2050839690541011</v>
      </c>
      <c r="O93" s="143">
        <f t="shared" si="65"/>
        <v>4.226260724000837</v>
      </c>
      <c r="P93" s="52">
        <f t="shared" si="66"/>
        <v>5.0359886039325419E-3</v>
      </c>
    </row>
    <row r="94" spans="1:16" ht="20.100000000000001" customHeight="1" x14ac:dyDescent="0.25">
      <c r="A94" s="38" t="s">
        <v>209</v>
      </c>
      <c r="B94" s="19">
        <v>361.83</v>
      </c>
      <c r="C94" s="140">
        <v>216.38</v>
      </c>
      <c r="D94" s="247">
        <f t="shared" si="38"/>
        <v>3.0921034584334988E-3</v>
      </c>
      <c r="E94" s="215">
        <f t="shared" si="39"/>
        <v>2.1851965707420785E-3</v>
      </c>
      <c r="F94" s="52">
        <f t="shared" si="34"/>
        <v>-0.4019843572948622</v>
      </c>
      <c r="H94" s="19">
        <v>264.822</v>
      </c>
      <c r="I94" s="140">
        <v>179.82599999999999</v>
      </c>
      <c r="J94" s="214">
        <f t="shared" si="40"/>
        <v>3.1038527673324795E-3</v>
      </c>
      <c r="K94" s="215">
        <f t="shared" ref="K94" si="67">I94/$I$96</f>
        <v>2.1527172263957704E-3</v>
      </c>
      <c r="L94" s="52">
        <f t="shared" si="60"/>
        <v>-0.32095520764891139</v>
      </c>
      <c r="N94" s="40">
        <f t="shared" si="64"/>
        <v>7.3189619434541084</v>
      </c>
      <c r="O94" s="143">
        <f t="shared" si="65"/>
        <v>8.3106571771882791</v>
      </c>
      <c r="P94" s="52">
        <f t="shared" si="66"/>
        <v>0.13549670587112664</v>
      </c>
    </row>
    <row r="95" spans="1:16" ht="20.100000000000001" customHeight="1" thickBot="1" x14ac:dyDescent="0.3">
      <c r="A95" s="8" t="s">
        <v>17</v>
      </c>
      <c r="B95" s="19">
        <f>B96-SUM(B68:B94)</f>
        <v>2292.8800000000629</v>
      </c>
      <c r="C95" s="142">
        <f>C96-SUM(C68:C94)</f>
        <v>2574.6100000000006</v>
      </c>
      <c r="D95" s="247">
        <f t="shared" si="38"/>
        <v>1.9594345902145191E-2</v>
      </c>
      <c r="E95" s="215">
        <f t="shared" si="39"/>
        <v>2.6000688339949458E-2</v>
      </c>
      <c r="F95" s="52">
        <f>(C95-B95)/B95</f>
        <v>0.12287167230728603</v>
      </c>
      <c r="H95" s="19">
        <f>H96-SUM(H68:H94)</f>
        <v>1478.4859999999899</v>
      </c>
      <c r="I95" s="142">
        <f>I96-SUM(I68:I94)</f>
        <v>1829.9110000000364</v>
      </c>
      <c r="J95" s="214">
        <f t="shared" si="40"/>
        <v>1.7328631543309457E-2</v>
      </c>
      <c r="K95" s="215">
        <f t="shared" si="41"/>
        <v>2.1906069936890041E-2</v>
      </c>
      <c r="L95" s="52">
        <f>(I95-H95)/H95</f>
        <v>0.23769247730451892</v>
      </c>
      <c r="N95" s="40">
        <f t="shared" si="36"/>
        <v>6.4481612644357718</v>
      </c>
      <c r="O95" s="143">
        <f t="shared" si="37"/>
        <v>7.1075269652492459</v>
      </c>
      <c r="P95" s="52">
        <f>(O95-N95)/N95</f>
        <v>0.10225639120568274</v>
      </c>
    </row>
    <row r="96" spans="1:16" ht="26.25" customHeight="1" thickBot="1" x14ac:dyDescent="0.3">
      <c r="A96" s="12" t="s">
        <v>18</v>
      </c>
      <c r="B96" s="17">
        <v>117017.43000000005</v>
      </c>
      <c r="C96" s="145">
        <v>99020.839999999982</v>
      </c>
      <c r="D96" s="243">
        <f>SUM(D68:D95)</f>
        <v>0.99999999999999989</v>
      </c>
      <c r="E96" s="244">
        <f>SUM(E68:E95)</f>
        <v>1.0000000000000002</v>
      </c>
      <c r="F96" s="57">
        <f>(C96-B96)/B96</f>
        <v>-0.15379409716996914</v>
      </c>
      <c r="G96" s="1"/>
      <c r="H96" s="17">
        <v>85320.412999999986</v>
      </c>
      <c r="I96" s="145">
        <v>83534.427000000025</v>
      </c>
      <c r="J96" s="255">
        <f t="shared" si="40"/>
        <v>1</v>
      </c>
      <c r="K96" s="244">
        <f t="shared" si="41"/>
        <v>1</v>
      </c>
      <c r="L96" s="57">
        <f>(I96-H96)/H96</f>
        <v>-2.0932692859796178E-2</v>
      </c>
      <c r="M96" s="1"/>
      <c r="N96" s="37">
        <f t="shared" si="36"/>
        <v>7.2912567811478981</v>
      </c>
      <c r="O96" s="150">
        <f t="shared" si="37"/>
        <v>8.4360450789954964</v>
      </c>
      <c r="P96" s="57">
        <f>(O96-N96)/N96</f>
        <v>0.15700836388145539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148</v>
      </c>
    </row>
    <row r="2" spans="1:18" ht="15.75" thickBot="1" x14ac:dyDescent="0.3"/>
    <row r="3" spans="1:18" x14ac:dyDescent="0.25">
      <c r="A3" s="331" t="s">
        <v>16</v>
      </c>
      <c r="B3" s="345"/>
      <c r="C3" s="345"/>
      <c r="D3" s="348" t="s">
        <v>1</v>
      </c>
      <c r="E3" s="344"/>
      <c r="F3" s="348" t="s">
        <v>104</v>
      </c>
      <c r="G3" s="344"/>
      <c r="H3" s="130" t="s">
        <v>0</v>
      </c>
      <c r="J3" s="350" t="s">
        <v>19</v>
      </c>
      <c r="K3" s="344"/>
      <c r="L3" s="342" t="s">
        <v>104</v>
      </c>
      <c r="M3" s="343"/>
      <c r="N3" s="130" t="s">
        <v>0</v>
      </c>
      <c r="P3" s="356" t="s">
        <v>22</v>
      </c>
      <c r="Q3" s="344"/>
      <c r="R3" s="130" t="s">
        <v>0</v>
      </c>
    </row>
    <row r="4" spans="1:18" x14ac:dyDescent="0.25">
      <c r="A4" s="346"/>
      <c r="B4" s="347"/>
      <c r="C4" s="347"/>
      <c r="D4" s="351" t="s">
        <v>157</v>
      </c>
      <c r="E4" s="353"/>
      <c r="F4" s="351" t="str">
        <f>D4</f>
        <v>jan-set</v>
      </c>
      <c r="G4" s="353"/>
      <c r="H4" s="131" t="s">
        <v>138</v>
      </c>
      <c r="J4" s="354" t="str">
        <f>D4</f>
        <v>jan-set</v>
      </c>
      <c r="K4" s="353"/>
      <c r="L4" s="355" t="str">
        <f>D4</f>
        <v>jan-set</v>
      </c>
      <c r="M4" s="341"/>
      <c r="N4" s="131" t="str">
        <f>H4</f>
        <v>2022/2021</v>
      </c>
      <c r="P4" s="354" t="str">
        <f>D4</f>
        <v>jan-set</v>
      </c>
      <c r="Q4" s="352"/>
      <c r="R4" s="131" t="str">
        <f>N4</f>
        <v>2022/2021</v>
      </c>
    </row>
    <row r="5" spans="1:18" ht="19.5" customHeight="1" thickBot="1" x14ac:dyDescent="0.3">
      <c r="A5" s="332"/>
      <c r="B5" s="357"/>
      <c r="C5" s="357"/>
      <c r="D5" s="99">
        <v>2021</v>
      </c>
      <c r="E5" s="160">
        <v>2022</v>
      </c>
      <c r="F5" s="99">
        <f>D5</f>
        <v>2021</v>
      </c>
      <c r="G5" s="134">
        <f>E5</f>
        <v>2022</v>
      </c>
      <c r="H5" s="166" t="s">
        <v>1</v>
      </c>
      <c r="J5" s="25">
        <f>D5</f>
        <v>2021</v>
      </c>
      <c r="K5" s="134">
        <f>E5</f>
        <v>2022</v>
      </c>
      <c r="L5" s="159">
        <f>F5</f>
        <v>2021</v>
      </c>
      <c r="M5" s="144">
        <f>G5</f>
        <v>2022</v>
      </c>
      <c r="N5" s="259">
        <v>1000</v>
      </c>
      <c r="P5" s="25">
        <f>D5</f>
        <v>2021</v>
      </c>
      <c r="Q5" s="134">
        <f>E5</f>
        <v>2022</v>
      </c>
      <c r="R5" s="166"/>
    </row>
    <row r="6" spans="1:18" ht="24" customHeight="1" x14ac:dyDescent="0.25">
      <c r="A6" s="161" t="s">
        <v>20</v>
      </c>
      <c r="B6" s="1"/>
      <c r="C6" s="1"/>
      <c r="D6" s="115">
        <v>11338.800000000007</v>
      </c>
      <c r="E6" s="147">
        <v>9593.0800000000072</v>
      </c>
      <c r="F6" s="247">
        <f>D6/D8</f>
        <v>0.61248665107739386</v>
      </c>
      <c r="G6" s="246">
        <f>E6/E8</f>
        <v>0.57754707393841331</v>
      </c>
      <c r="H6" s="165">
        <f>(E6-D6)/D6</f>
        <v>-0.15395985465834111</v>
      </c>
      <c r="I6" s="1"/>
      <c r="J6" s="19">
        <v>4828.8430000000026</v>
      </c>
      <c r="K6" s="147">
        <v>5055.6390000000001</v>
      </c>
      <c r="L6" s="247">
        <f>J6/J8</f>
        <v>0.41209826366919522</v>
      </c>
      <c r="M6" s="246">
        <f>K6/K8</f>
        <v>0.41120775689509464</v>
      </c>
      <c r="N6" s="165">
        <f>(K6-J6)/J6</f>
        <v>4.6966944255590302E-2</v>
      </c>
      <c r="P6" s="27">
        <f t="shared" ref="P6:Q8" si="0">(J6/D6)*10</f>
        <v>4.2586896320598298</v>
      </c>
      <c r="Q6" s="152">
        <f t="shared" si="0"/>
        <v>5.2700894811676715</v>
      </c>
      <c r="R6" s="165">
        <f>(Q6-P6)/P6</f>
        <v>0.23749085669308356</v>
      </c>
    </row>
    <row r="7" spans="1:18" ht="24" customHeight="1" thickBot="1" x14ac:dyDescent="0.3">
      <c r="A7" s="161" t="s">
        <v>21</v>
      </c>
      <c r="B7" s="1"/>
      <c r="C7" s="1"/>
      <c r="D7" s="117">
        <v>7173.93</v>
      </c>
      <c r="E7" s="140">
        <v>7016.9599999999991</v>
      </c>
      <c r="F7" s="247">
        <f>D7/D8</f>
        <v>0.38751334892260608</v>
      </c>
      <c r="G7" s="215">
        <f>E7/E8</f>
        <v>0.42245292606158658</v>
      </c>
      <c r="H7" s="55">
        <f t="shared" ref="H7:H8" si="1">(E7-D7)/D7</f>
        <v>-2.1880614948849676E-2</v>
      </c>
      <c r="J7" s="19">
        <v>6888.8549999999996</v>
      </c>
      <c r="K7" s="140">
        <v>7238.9709999999995</v>
      </c>
      <c r="L7" s="247">
        <f>J7/J8</f>
        <v>0.58790173633080478</v>
      </c>
      <c r="M7" s="215">
        <f>K7/K8</f>
        <v>0.5887922431049053</v>
      </c>
      <c r="N7" s="102">
        <f t="shared" ref="N7:N8" si="2">(K7-J7)/J7</f>
        <v>5.0823540341609748E-2</v>
      </c>
      <c r="P7" s="27">
        <f t="shared" si="0"/>
        <v>9.6026236665258775</v>
      </c>
      <c r="Q7" s="152">
        <f t="shared" si="0"/>
        <v>10.316391998814304</v>
      </c>
      <c r="R7" s="102">
        <f t="shared" ref="R7:R8" si="3">(Q7-P7)/P7</f>
        <v>7.4330553510763536E-2</v>
      </c>
    </row>
    <row r="8" spans="1:18" ht="26.25" customHeight="1" thickBot="1" x14ac:dyDescent="0.3">
      <c r="A8" s="12" t="s">
        <v>12</v>
      </c>
      <c r="B8" s="162"/>
      <c r="C8" s="162"/>
      <c r="D8" s="163">
        <v>18512.730000000007</v>
      </c>
      <c r="E8" s="145">
        <v>16610.040000000008</v>
      </c>
      <c r="F8" s="243">
        <f>SUM(F6:F7)</f>
        <v>1</v>
      </c>
      <c r="G8" s="244">
        <f>SUM(G6:G7)</f>
        <v>0.99999999999999989</v>
      </c>
      <c r="H8" s="164">
        <f t="shared" si="1"/>
        <v>-0.10277738615536433</v>
      </c>
      <c r="I8" s="1"/>
      <c r="J8" s="17">
        <v>11717.698000000002</v>
      </c>
      <c r="K8" s="145">
        <v>12294.61</v>
      </c>
      <c r="L8" s="243">
        <f>SUM(L6:L7)</f>
        <v>1</v>
      </c>
      <c r="M8" s="244">
        <f>SUM(M6:M7)</f>
        <v>1</v>
      </c>
      <c r="N8" s="164">
        <f t="shared" si="2"/>
        <v>4.9234243790887797E-2</v>
      </c>
      <c r="O8" s="1"/>
      <c r="P8" s="29">
        <f t="shared" si="0"/>
        <v>6.3295354061772615</v>
      </c>
      <c r="Q8" s="146">
        <f t="shared" si="0"/>
        <v>7.4019147455394414</v>
      </c>
      <c r="R8" s="164">
        <f t="shared" si="3"/>
        <v>0.16942465292406761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84"/>
  <sheetViews>
    <sheetView showGridLines="0" workbookViewId="0">
      <selection activeCell="H84" sqref="H84:I84"/>
    </sheetView>
  </sheetViews>
  <sheetFormatPr defaultRowHeight="15" x14ac:dyDescent="0.25"/>
  <cols>
    <col min="1" max="1" width="26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149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4"/>
      <c r="D4" s="348" t="s">
        <v>104</v>
      </c>
      <c r="E4" s="344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4"/>
      <c r="P4" s="130" t="s">
        <v>0</v>
      </c>
    </row>
    <row r="5" spans="1:16" x14ac:dyDescent="0.25">
      <c r="A5" s="361"/>
      <c r="B5" s="351" t="s">
        <v>157</v>
      </c>
      <c r="C5" s="353"/>
      <c r="D5" s="351" t="str">
        <f>B5</f>
        <v>jan-set</v>
      </c>
      <c r="E5" s="353"/>
      <c r="F5" s="131" t="s">
        <v>138</v>
      </c>
      <c r="H5" s="354" t="str">
        <f>B5</f>
        <v>jan-set</v>
      </c>
      <c r="I5" s="353"/>
      <c r="J5" s="351" t="str">
        <f>B5</f>
        <v>jan-set</v>
      </c>
      <c r="K5" s="352"/>
      <c r="L5" s="131" t="str">
        <f>F5</f>
        <v>2022/2021</v>
      </c>
      <c r="N5" s="354" t="str">
        <f>B5</f>
        <v>jan-set</v>
      </c>
      <c r="O5" s="352"/>
      <c r="P5" s="131" t="str">
        <f>L5</f>
        <v>2022/2021</v>
      </c>
    </row>
    <row r="6" spans="1:16" ht="19.5" customHeight="1" thickBot="1" x14ac:dyDescent="0.3">
      <c r="A6" s="362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163</v>
      </c>
      <c r="B7" s="39">
        <v>1614.44</v>
      </c>
      <c r="C7" s="147">
        <v>1733.9300000000005</v>
      </c>
      <c r="D7" s="247">
        <f>B7/$B$33</f>
        <v>8.7207019170052122E-2</v>
      </c>
      <c r="E7" s="246">
        <f t="shared" ref="E7:E32" si="0">C7/$C$33</f>
        <v>0.10439047708494383</v>
      </c>
      <c r="F7" s="52">
        <f>(C7-B7)/B7</f>
        <v>7.4013280146676533E-2</v>
      </c>
      <c r="H7" s="39">
        <v>2011.9119999999998</v>
      </c>
      <c r="I7" s="147">
        <v>3141.1259999999993</v>
      </c>
      <c r="J7" s="247">
        <f>H7/$H$33</f>
        <v>0.17169857082850234</v>
      </c>
      <c r="K7" s="246">
        <f>I7/$I$33</f>
        <v>0.25548805533481733</v>
      </c>
      <c r="L7" s="52">
        <f>(I7-H7)/H7</f>
        <v>0.56126411095515094</v>
      </c>
      <c r="N7" s="27">
        <f t="shared" ref="N7:N33" si="1">(H7/B7)*10</f>
        <v>12.461980624860631</v>
      </c>
      <c r="O7" s="151">
        <f t="shared" ref="O7:O32" si="2">(I7/C7)*10</f>
        <v>18.115644806883775</v>
      </c>
      <c r="P7" s="61">
        <f>(O7-N7)/N7</f>
        <v>0.45367300369128699</v>
      </c>
    </row>
    <row r="8" spans="1:16" ht="20.100000000000001" customHeight="1" x14ac:dyDescent="0.25">
      <c r="A8" s="8" t="s">
        <v>164</v>
      </c>
      <c r="B8" s="19">
        <v>4747.7400000000007</v>
      </c>
      <c r="C8" s="140">
        <v>3974.3599999999997</v>
      </c>
      <c r="D8" s="247">
        <f t="shared" ref="D8:D32" si="3">B8/$B$33</f>
        <v>0.25645812368029985</v>
      </c>
      <c r="E8" s="215">
        <f t="shared" si="0"/>
        <v>0.23927455924248223</v>
      </c>
      <c r="F8" s="52">
        <f t="shared" ref="F8:F18" si="4">(C8-B8)/B8</f>
        <v>-0.16289434552018453</v>
      </c>
      <c r="H8" s="19">
        <v>1798.1269999999997</v>
      </c>
      <c r="I8" s="140">
        <v>1573.0989999999999</v>
      </c>
      <c r="J8" s="247">
        <f t="shared" ref="J8:J32" si="5">H8/$H$33</f>
        <v>0.15345394632973133</v>
      </c>
      <c r="K8" s="215">
        <f t="shared" ref="K8:K32" si="6">I8/$I$33</f>
        <v>0.12795029691873103</v>
      </c>
      <c r="L8" s="52">
        <f t="shared" ref="L8:L33" si="7">(I8-H8)/H8</f>
        <v>-0.12514577668874324</v>
      </c>
      <c r="N8" s="27">
        <f t="shared" si="1"/>
        <v>3.7873324992522743</v>
      </c>
      <c r="O8" s="152">
        <f t="shared" si="2"/>
        <v>3.9581190430660533</v>
      </c>
      <c r="P8" s="52">
        <f t="shared" ref="P8:P65" si="8">(O8-N8)/N8</f>
        <v>4.5094151054204258E-2</v>
      </c>
    </row>
    <row r="9" spans="1:16" ht="20.100000000000001" customHeight="1" x14ac:dyDescent="0.25">
      <c r="A9" s="8" t="s">
        <v>182</v>
      </c>
      <c r="B9" s="19">
        <v>1286.8699999999999</v>
      </c>
      <c r="C9" s="140">
        <v>1851.8899999999999</v>
      </c>
      <c r="D9" s="247">
        <f t="shared" si="3"/>
        <v>6.9512708282354854E-2</v>
      </c>
      <c r="E9" s="215">
        <f t="shared" si="0"/>
        <v>0.1114922059188298</v>
      </c>
      <c r="F9" s="52">
        <f t="shared" si="4"/>
        <v>0.43906532905421686</v>
      </c>
      <c r="H9" s="19">
        <v>729.375</v>
      </c>
      <c r="I9" s="140">
        <v>1066.796</v>
      </c>
      <c r="J9" s="247">
        <f t="shared" si="5"/>
        <v>6.2245587827916386E-2</v>
      </c>
      <c r="K9" s="215">
        <f t="shared" si="6"/>
        <v>8.6769405454910714E-2</v>
      </c>
      <c r="L9" s="52">
        <f t="shared" si="7"/>
        <v>0.46261662382176527</v>
      </c>
      <c r="N9" s="27">
        <f t="shared" si="1"/>
        <v>5.66782192451452</v>
      </c>
      <c r="O9" s="152">
        <f t="shared" si="2"/>
        <v>5.7605797320575203</v>
      </c>
      <c r="P9" s="52">
        <f t="shared" si="8"/>
        <v>1.6365688403477043E-2</v>
      </c>
    </row>
    <row r="10" spans="1:16" ht="20.100000000000001" customHeight="1" x14ac:dyDescent="0.25">
      <c r="A10" s="8" t="s">
        <v>168</v>
      </c>
      <c r="B10" s="19">
        <v>2640.61</v>
      </c>
      <c r="C10" s="140">
        <v>2315.6799999999998</v>
      </c>
      <c r="D10" s="247">
        <f t="shared" si="3"/>
        <v>0.14263752563776377</v>
      </c>
      <c r="E10" s="215">
        <f t="shared" si="0"/>
        <v>0.13941447461896539</v>
      </c>
      <c r="F10" s="52">
        <f t="shared" si="4"/>
        <v>-0.12305111318975551</v>
      </c>
      <c r="H10" s="19">
        <v>1106.972</v>
      </c>
      <c r="I10" s="140">
        <v>1015.6289999999998</v>
      </c>
      <c r="J10" s="247">
        <f t="shared" si="5"/>
        <v>9.4470091309743626E-2</v>
      </c>
      <c r="K10" s="215">
        <f t="shared" si="6"/>
        <v>8.2607663032824921E-2</v>
      </c>
      <c r="L10" s="52">
        <f t="shared" si="7"/>
        <v>-8.2516088934498966E-2</v>
      </c>
      <c r="N10" s="27">
        <f t="shared" si="1"/>
        <v>4.1921071267623766</v>
      </c>
      <c r="O10" s="152">
        <f t="shared" si="2"/>
        <v>4.3858780142334002</v>
      </c>
      <c r="P10" s="52">
        <f t="shared" si="8"/>
        <v>4.6222790022228163E-2</v>
      </c>
    </row>
    <row r="11" spans="1:16" ht="20.100000000000001" customHeight="1" x14ac:dyDescent="0.25">
      <c r="A11" s="8" t="s">
        <v>165</v>
      </c>
      <c r="B11" s="19">
        <v>1657.7299999999998</v>
      </c>
      <c r="C11" s="140">
        <v>880.78</v>
      </c>
      <c r="D11" s="247">
        <f t="shared" si="3"/>
        <v>8.9545410104290332E-2</v>
      </c>
      <c r="E11" s="215">
        <f t="shared" si="0"/>
        <v>5.3026964414293998E-2</v>
      </c>
      <c r="F11" s="52">
        <f t="shared" si="4"/>
        <v>-0.46868307866781678</v>
      </c>
      <c r="H11" s="19">
        <v>1410.8030000000001</v>
      </c>
      <c r="I11" s="140">
        <v>848.19600000000003</v>
      </c>
      <c r="J11" s="247">
        <f t="shared" si="5"/>
        <v>0.12039933099487635</v>
      </c>
      <c r="K11" s="215">
        <f t="shared" si="6"/>
        <v>6.8989256267583912E-2</v>
      </c>
      <c r="L11" s="52">
        <f t="shared" si="7"/>
        <v>-0.39878494729597258</v>
      </c>
      <c r="N11" s="27">
        <f t="shared" si="1"/>
        <v>8.5104510384682683</v>
      </c>
      <c r="O11" s="152">
        <f t="shared" si="2"/>
        <v>9.630055178364632</v>
      </c>
      <c r="P11" s="52">
        <f t="shared" si="8"/>
        <v>0.13155638107024145</v>
      </c>
    </row>
    <row r="12" spans="1:16" ht="20.100000000000001" customHeight="1" x14ac:dyDescent="0.25">
      <c r="A12" s="8" t="s">
        <v>174</v>
      </c>
      <c r="B12" s="19">
        <v>511.85999999999996</v>
      </c>
      <c r="C12" s="140">
        <v>927.40999999999985</v>
      </c>
      <c r="D12" s="247">
        <f t="shared" si="3"/>
        <v>2.7649082550223532E-2</v>
      </c>
      <c r="E12" s="215">
        <f t="shared" si="0"/>
        <v>5.5834302626604139E-2</v>
      </c>
      <c r="F12" s="52">
        <f t="shared" si="4"/>
        <v>0.81184308209275957</v>
      </c>
      <c r="H12" s="19">
        <v>282.99</v>
      </c>
      <c r="I12" s="140">
        <v>622.54499999999996</v>
      </c>
      <c r="J12" s="247">
        <f t="shared" si="5"/>
        <v>2.4150648019773173E-2</v>
      </c>
      <c r="K12" s="215">
        <f t="shared" si="6"/>
        <v>5.0635603732041914E-2</v>
      </c>
      <c r="L12" s="52">
        <f t="shared" si="7"/>
        <v>1.1998833881055866</v>
      </c>
      <c r="N12" s="27">
        <f t="shared" si="1"/>
        <v>5.528660180518111</v>
      </c>
      <c r="O12" s="152">
        <f t="shared" si="2"/>
        <v>6.7127268414185748</v>
      </c>
      <c r="P12" s="52">
        <f t="shared" si="8"/>
        <v>0.21416882612407198</v>
      </c>
    </row>
    <row r="13" spans="1:16" ht="20.100000000000001" customHeight="1" x14ac:dyDescent="0.25">
      <c r="A13" s="8" t="s">
        <v>169</v>
      </c>
      <c r="B13" s="19">
        <v>1310.79</v>
      </c>
      <c r="C13" s="140">
        <v>772.2399999999999</v>
      </c>
      <c r="D13" s="247">
        <f t="shared" si="3"/>
        <v>7.080479216193393E-2</v>
      </c>
      <c r="E13" s="215">
        <f t="shared" si="0"/>
        <v>4.6492362450662364E-2</v>
      </c>
      <c r="F13" s="52">
        <f t="shared" si="4"/>
        <v>-0.41085910023726158</v>
      </c>
      <c r="H13" s="19">
        <v>601.64199999999994</v>
      </c>
      <c r="I13" s="140">
        <v>607.97299999999996</v>
      </c>
      <c r="J13" s="247">
        <f t="shared" si="5"/>
        <v>5.1344726583668579E-2</v>
      </c>
      <c r="K13" s="215">
        <f t="shared" si="6"/>
        <v>4.9450368901494221E-2</v>
      </c>
      <c r="L13" s="52">
        <f t="shared" si="7"/>
        <v>1.0522869081613349E-2</v>
      </c>
      <c r="N13" s="27">
        <f t="shared" si="1"/>
        <v>4.5899190564468748</v>
      </c>
      <c r="O13" s="152">
        <f t="shared" si="2"/>
        <v>7.8728504091992138</v>
      </c>
      <c r="P13" s="52">
        <f t="shared" si="8"/>
        <v>0.71524820206605244</v>
      </c>
    </row>
    <row r="14" spans="1:16" ht="20.100000000000001" customHeight="1" x14ac:dyDescent="0.25">
      <c r="A14" s="8" t="s">
        <v>172</v>
      </c>
      <c r="B14" s="19">
        <v>660.59</v>
      </c>
      <c r="C14" s="140">
        <v>752.94999999999993</v>
      </c>
      <c r="D14" s="247">
        <f t="shared" si="3"/>
        <v>3.568301379645248E-2</v>
      </c>
      <c r="E14" s="215">
        <f t="shared" si="0"/>
        <v>4.5331016662211523E-2</v>
      </c>
      <c r="F14" s="52">
        <f t="shared" si="4"/>
        <v>0.13981440833194553</v>
      </c>
      <c r="H14" s="19">
        <v>278.14799999999997</v>
      </c>
      <c r="I14" s="140">
        <v>541.13700000000006</v>
      </c>
      <c r="J14" s="247">
        <f t="shared" si="5"/>
        <v>2.3737426924639982E-2</v>
      </c>
      <c r="K14" s="215">
        <f t="shared" si="6"/>
        <v>4.4014165557101845E-2</v>
      </c>
      <c r="L14" s="52">
        <f t="shared" si="7"/>
        <v>0.94550023728374866</v>
      </c>
      <c r="N14" s="27">
        <f t="shared" si="1"/>
        <v>4.210599615495239</v>
      </c>
      <c r="O14" s="152">
        <f t="shared" si="2"/>
        <v>7.1868915598645344</v>
      </c>
      <c r="P14" s="52">
        <f t="shared" si="8"/>
        <v>0.70685703133975908</v>
      </c>
    </row>
    <row r="15" spans="1:16" ht="20.100000000000001" customHeight="1" x14ac:dyDescent="0.25">
      <c r="A15" s="8" t="s">
        <v>184</v>
      </c>
      <c r="B15" s="19">
        <v>364.97999999999996</v>
      </c>
      <c r="C15" s="140">
        <v>559.62000000000012</v>
      </c>
      <c r="D15" s="247">
        <f t="shared" si="3"/>
        <v>1.9715082540500497E-2</v>
      </c>
      <c r="E15" s="215">
        <f t="shared" si="0"/>
        <v>3.3691670820780686E-2</v>
      </c>
      <c r="F15" s="52">
        <f t="shared" si="4"/>
        <v>0.53328949531481229</v>
      </c>
      <c r="H15" s="19">
        <v>1113.3129999999999</v>
      </c>
      <c r="I15" s="140">
        <v>398.25799999999998</v>
      </c>
      <c r="J15" s="247">
        <f t="shared" si="5"/>
        <v>9.5011238555559305E-2</v>
      </c>
      <c r="K15" s="215">
        <f t="shared" si="6"/>
        <v>3.2392894121895686E-2</v>
      </c>
      <c r="L15" s="52">
        <f t="shared" si="7"/>
        <v>-0.64227670026308858</v>
      </c>
      <c r="N15" s="27">
        <f t="shared" si="1"/>
        <v>30.503397446435422</v>
      </c>
      <c r="O15" s="152">
        <f t="shared" si="2"/>
        <v>7.1165791072513471</v>
      </c>
      <c r="P15" s="52">
        <f t="shared" si="8"/>
        <v>-0.76669552564601362</v>
      </c>
    </row>
    <row r="16" spans="1:16" ht="20.100000000000001" customHeight="1" x14ac:dyDescent="0.25">
      <c r="A16" s="8" t="s">
        <v>176</v>
      </c>
      <c r="B16" s="19">
        <v>303.72999999999996</v>
      </c>
      <c r="C16" s="140">
        <v>461.83000000000004</v>
      </c>
      <c r="D16" s="247">
        <f t="shared" si="3"/>
        <v>1.6406548358886008E-2</v>
      </c>
      <c r="E16" s="215">
        <f t="shared" si="0"/>
        <v>2.7804267780210043E-2</v>
      </c>
      <c r="F16" s="52">
        <f t="shared" si="4"/>
        <v>0.52052810061567878</v>
      </c>
      <c r="H16" s="19">
        <v>222.22799999999998</v>
      </c>
      <c r="I16" s="140">
        <v>388.04899999999998</v>
      </c>
      <c r="J16" s="247">
        <f t="shared" si="5"/>
        <v>1.8965158514923329E-2</v>
      </c>
      <c r="K16" s="215">
        <f t="shared" si="6"/>
        <v>3.1562530246994409E-2</v>
      </c>
      <c r="L16" s="52">
        <f t="shared" si="7"/>
        <v>0.74617509944741445</v>
      </c>
      <c r="N16" s="27">
        <f t="shared" si="1"/>
        <v>7.3166299015573042</v>
      </c>
      <c r="O16" s="152">
        <f t="shared" si="2"/>
        <v>8.4024208041920172</v>
      </c>
      <c r="P16" s="52">
        <f t="shared" si="8"/>
        <v>0.14840041347500826</v>
      </c>
    </row>
    <row r="17" spans="1:16" ht="20.100000000000001" customHeight="1" x14ac:dyDescent="0.25">
      <c r="A17" s="8" t="s">
        <v>179</v>
      </c>
      <c r="B17" s="19">
        <v>38.949999999999996</v>
      </c>
      <c r="C17" s="140">
        <v>140.91</v>
      </c>
      <c r="D17" s="247">
        <f t="shared" si="3"/>
        <v>2.1039576550838245E-3</v>
      </c>
      <c r="E17" s="215">
        <f t="shared" si="0"/>
        <v>8.4834232789325007E-3</v>
      </c>
      <c r="F17" s="52">
        <f t="shared" si="4"/>
        <v>2.6177150192554564</v>
      </c>
      <c r="H17" s="19">
        <v>85.622000000000014</v>
      </c>
      <c r="I17" s="140">
        <v>325.54399999999998</v>
      </c>
      <c r="J17" s="247">
        <f t="shared" si="5"/>
        <v>7.3070666269091453E-3</v>
      </c>
      <c r="K17" s="215">
        <f t="shared" si="6"/>
        <v>2.6478595091670245E-2</v>
      </c>
      <c r="L17" s="52">
        <f t="shared" si="7"/>
        <v>2.8021069351334931</v>
      </c>
      <c r="N17" s="27">
        <f t="shared" si="1"/>
        <v>21.98254172015405</v>
      </c>
      <c r="O17" s="152">
        <f t="shared" si="2"/>
        <v>23.102973529203034</v>
      </c>
      <c r="P17" s="52">
        <f t="shared" si="8"/>
        <v>5.0969165591154053E-2</v>
      </c>
    </row>
    <row r="18" spans="1:16" ht="20.100000000000001" customHeight="1" x14ac:dyDescent="0.25">
      <c r="A18" s="8" t="s">
        <v>167</v>
      </c>
      <c r="B18" s="19">
        <v>287.17</v>
      </c>
      <c r="C18" s="140">
        <v>341.21</v>
      </c>
      <c r="D18" s="247">
        <f t="shared" si="3"/>
        <v>1.5512028749946651E-2</v>
      </c>
      <c r="E18" s="215">
        <f t="shared" si="0"/>
        <v>2.0542394840710798E-2</v>
      </c>
      <c r="F18" s="52">
        <f t="shared" si="4"/>
        <v>0.18818121670090873</v>
      </c>
      <c r="H18" s="19">
        <v>215.68899999999999</v>
      </c>
      <c r="I18" s="140">
        <v>258.57799999999997</v>
      </c>
      <c r="J18" s="247">
        <f t="shared" si="5"/>
        <v>1.8407113752206283E-2</v>
      </c>
      <c r="K18" s="215">
        <f t="shared" si="6"/>
        <v>2.103181800805393E-2</v>
      </c>
      <c r="L18" s="52">
        <f t="shared" si="7"/>
        <v>0.19884648730347854</v>
      </c>
      <c r="N18" s="27">
        <f t="shared" ref="N18" si="9">(H18/B18)*10</f>
        <v>7.5108472333461007</v>
      </c>
      <c r="O18" s="152">
        <f t="shared" ref="O18" si="10">(I18/C18)*10</f>
        <v>7.5782655842443072</v>
      </c>
      <c r="P18" s="52">
        <f t="shared" ref="P18" si="11">(O18-N18)/N18</f>
        <v>8.9761312943348777E-3</v>
      </c>
    </row>
    <row r="19" spans="1:16" ht="20.100000000000001" customHeight="1" x14ac:dyDescent="0.25">
      <c r="A19" s="8" t="s">
        <v>170</v>
      </c>
      <c r="B19" s="19">
        <v>243.77</v>
      </c>
      <c r="C19" s="140">
        <v>346.24</v>
      </c>
      <c r="D19" s="247">
        <f t="shared" si="3"/>
        <v>1.316769595840267E-2</v>
      </c>
      <c r="E19" s="215">
        <f t="shared" si="0"/>
        <v>2.0845223732152359E-2</v>
      </c>
      <c r="F19" s="52">
        <f t="shared" ref="F19:F32" si="12">(C19-B19)/B19</f>
        <v>0.42035525290232595</v>
      </c>
      <c r="H19" s="19">
        <v>144.46200000000005</v>
      </c>
      <c r="I19" s="140">
        <v>192.20299999999997</v>
      </c>
      <c r="J19" s="247">
        <f t="shared" si="5"/>
        <v>1.2328530740423596E-2</v>
      </c>
      <c r="K19" s="215">
        <f t="shared" si="6"/>
        <v>1.563311076967874E-2</v>
      </c>
      <c r="L19" s="52">
        <f t="shared" si="7"/>
        <v>0.33047445002838055</v>
      </c>
      <c r="N19" s="27">
        <f t="shared" si="1"/>
        <v>5.9261599048283227</v>
      </c>
      <c r="O19" s="152">
        <f t="shared" si="2"/>
        <v>5.5511494916820689</v>
      </c>
      <c r="P19" s="52">
        <f t="shared" ref="P19:P24" si="13">(O19-N19)/N19</f>
        <v>-6.3280508654637385E-2</v>
      </c>
    </row>
    <row r="20" spans="1:16" ht="20.100000000000001" customHeight="1" x14ac:dyDescent="0.25">
      <c r="A20" s="8" t="s">
        <v>181</v>
      </c>
      <c r="B20" s="19">
        <v>64.679999999999993</v>
      </c>
      <c r="C20" s="140">
        <v>121.83</v>
      </c>
      <c r="D20" s="247">
        <f t="shared" si="3"/>
        <v>3.493812095784898E-3</v>
      </c>
      <c r="E20" s="215">
        <f t="shared" si="0"/>
        <v>7.334720446187968E-3</v>
      </c>
      <c r="F20" s="52">
        <f t="shared" si="12"/>
        <v>0.88358070500927666</v>
      </c>
      <c r="H20" s="19">
        <v>78.086000000000013</v>
      </c>
      <c r="I20" s="140">
        <v>154.57399999999998</v>
      </c>
      <c r="J20" s="247">
        <f t="shared" si="5"/>
        <v>6.6639368927241538E-3</v>
      </c>
      <c r="K20" s="215">
        <f t="shared" si="6"/>
        <v>1.2572501283082583E-2</v>
      </c>
      <c r="L20" s="52">
        <f t="shared" ref="L20:L29" si="14">(I20-H20)/H20</f>
        <v>0.97953538406372409</v>
      </c>
      <c r="N20" s="27">
        <f t="shared" si="1"/>
        <v>12.072665429808291</v>
      </c>
      <c r="O20" s="152">
        <f t="shared" si="2"/>
        <v>12.687679553476155</v>
      </c>
      <c r="P20" s="52">
        <f t="shared" si="13"/>
        <v>5.0942695897904136E-2</v>
      </c>
    </row>
    <row r="21" spans="1:16" ht="20.100000000000001" customHeight="1" x14ac:dyDescent="0.25">
      <c r="A21" s="8" t="s">
        <v>177</v>
      </c>
      <c r="B21" s="19">
        <v>143.32999999999998</v>
      </c>
      <c r="C21" s="140">
        <v>128.02999999999997</v>
      </c>
      <c r="D21" s="247">
        <f t="shared" si="3"/>
        <v>7.7422400694008879E-3</v>
      </c>
      <c r="E21" s="215">
        <f t="shared" si="0"/>
        <v>7.7079886622789572E-3</v>
      </c>
      <c r="F21" s="52">
        <f t="shared" si="12"/>
        <v>-0.10674666852717514</v>
      </c>
      <c r="H21" s="19">
        <v>167.05899999999997</v>
      </c>
      <c r="I21" s="140">
        <v>124.64999999999999</v>
      </c>
      <c r="J21" s="247">
        <f t="shared" si="5"/>
        <v>1.4256981192039598E-2</v>
      </c>
      <c r="K21" s="215">
        <f t="shared" si="6"/>
        <v>1.0138589186643576E-2</v>
      </c>
      <c r="L21" s="52">
        <f t="shared" si="14"/>
        <v>-0.25385642198265274</v>
      </c>
      <c r="N21" s="27">
        <f t="shared" si="1"/>
        <v>11.655550129072768</v>
      </c>
      <c r="O21" s="152">
        <f t="shared" si="2"/>
        <v>9.7359993751464522</v>
      </c>
      <c r="P21" s="52">
        <f t="shared" si="13"/>
        <v>-0.16468984583905022</v>
      </c>
    </row>
    <row r="22" spans="1:16" ht="20.100000000000001" customHeight="1" x14ac:dyDescent="0.25">
      <c r="A22" s="8" t="s">
        <v>187</v>
      </c>
      <c r="B22" s="19">
        <v>144.84</v>
      </c>
      <c r="C22" s="140">
        <v>104.29999999999998</v>
      </c>
      <c r="D22" s="247">
        <f t="shared" si="3"/>
        <v>7.8238055651435479E-3</v>
      </c>
      <c r="E22" s="215">
        <f t="shared" si="0"/>
        <v>6.2793346674661814E-3</v>
      </c>
      <c r="F22" s="52">
        <f t="shared" si="12"/>
        <v>-0.27989505661419511</v>
      </c>
      <c r="H22" s="19">
        <v>110.895</v>
      </c>
      <c r="I22" s="140">
        <v>120.352</v>
      </c>
      <c r="J22" s="247">
        <f t="shared" si="5"/>
        <v>9.4638895796768305E-3</v>
      </c>
      <c r="K22" s="215">
        <f t="shared" si="6"/>
        <v>9.7890051006091269E-3</v>
      </c>
      <c r="L22" s="52">
        <f t="shared" si="14"/>
        <v>8.5278867397087413E-2</v>
      </c>
      <c r="N22" s="27">
        <f t="shared" si="1"/>
        <v>7.6563794531897269</v>
      </c>
      <c r="O22" s="152">
        <f t="shared" si="2"/>
        <v>11.539022051773733</v>
      </c>
      <c r="P22" s="52">
        <f t="shared" si="13"/>
        <v>0.50711209159917703</v>
      </c>
    </row>
    <row r="23" spans="1:16" ht="20.100000000000001" customHeight="1" x14ac:dyDescent="0.25">
      <c r="A23" s="8" t="s">
        <v>185</v>
      </c>
      <c r="B23" s="19">
        <v>232.32999999999998</v>
      </c>
      <c r="C23" s="140">
        <v>161.55000000000001</v>
      </c>
      <c r="D23" s="247">
        <f t="shared" si="3"/>
        <v>1.2549742798603979E-2</v>
      </c>
      <c r="E23" s="215">
        <f t="shared" si="0"/>
        <v>9.7260452112096062E-3</v>
      </c>
      <c r="F23" s="52">
        <f t="shared" si="12"/>
        <v>-0.3046528644600352</v>
      </c>
      <c r="H23" s="19">
        <v>189.95400000000004</v>
      </c>
      <c r="I23" s="140">
        <v>110.676</v>
      </c>
      <c r="J23" s="247">
        <f t="shared" si="5"/>
        <v>1.6210863260002099E-2</v>
      </c>
      <c r="K23" s="215">
        <f t="shared" si="6"/>
        <v>9.0019935565259883E-3</v>
      </c>
      <c r="L23" s="52">
        <f t="shared" si="14"/>
        <v>-0.41735367510028754</v>
      </c>
      <c r="N23" s="27">
        <f t="shared" si="1"/>
        <v>8.1760426978866292</v>
      </c>
      <c r="O23" s="152">
        <f t="shared" si="2"/>
        <v>6.8508820798514396</v>
      </c>
      <c r="P23" s="52">
        <f t="shared" si="13"/>
        <v>-0.16207848552181869</v>
      </c>
    </row>
    <row r="24" spans="1:16" ht="20.100000000000001" customHeight="1" x14ac:dyDescent="0.25">
      <c r="A24" s="8" t="s">
        <v>175</v>
      </c>
      <c r="B24" s="19">
        <v>813.73</v>
      </c>
      <c r="C24" s="140">
        <v>84.149999999999991</v>
      </c>
      <c r="D24" s="247">
        <f t="shared" si="3"/>
        <v>4.3955159503757661E-2</v>
      </c>
      <c r="E24" s="215">
        <f t="shared" si="0"/>
        <v>5.0662129651704623E-3</v>
      </c>
      <c r="F24" s="52">
        <f t="shared" si="12"/>
        <v>-0.89658732011846687</v>
      </c>
      <c r="H24" s="19">
        <v>133.74900000000002</v>
      </c>
      <c r="I24" s="140">
        <v>93.451000000000008</v>
      </c>
      <c r="J24" s="247">
        <f t="shared" si="5"/>
        <v>1.1414272666866825E-2</v>
      </c>
      <c r="K24" s="215">
        <f t="shared" si="6"/>
        <v>7.6009731093544235E-3</v>
      </c>
      <c r="L24" s="52">
        <f t="shared" si="14"/>
        <v>-0.30129571062213556</v>
      </c>
      <c r="N24" s="27">
        <f t="shared" si="1"/>
        <v>1.6436533002347218</v>
      </c>
      <c r="O24" s="152">
        <f t="shared" si="2"/>
        <v>11.105288175876414</v>
      </c>
      <c r="P24" s="52">
        <f t="shared" si="13"/>
        <v>5.7564663267433129</v>
      </c>
    </row>
    <row r="25" spans="1:16" ht="20.100000000000001" customHeight="1" x14ac:dyDescent="0.25">
      <c r="A25" s="8" t="s">
        <v>189</v>
      </c>
      <c r="B25" s="19">
        <v>240.29</v>
      </c>
      <c r="C25" s="140">
        <v>158.52000000000007</v>
      </c>
      <c r="D25" s="247">
        <f t="shared" si="3"/>
        <v>1.2979717200002369E-2</v>
      </c>
      <c r="E25" s="215">
        <f t="shared" si="0"/>
        <v>9.543625421732883E-3</v>
      </c>
      <c r="F25" s="52">
        <f t="shared" si="12"/>
        <v>-0.34029714095467944</v>
      </c>
      <c r="H25" s="19">
        <v>114.27700000000002</v>
      </c>
      <c r="I25" s="140">
        <v>90.777000000000001</v>
      </c>
      <c r="J25" s="247">
        <f t="shared" si="5"/>
        <v>9.752512822911126E-3</v>
      </c>
      <c r="K25" s="215">
        <f t="shared" si="6"/>
        <v>7.3834794271636093E-3</v>
      </c>
      <c r="L25" s="52">
        <f t="shared" si="14"/>
        <v>-0.20564068010185788</v>
      </c>
      <c r="N25" s="27">
        <f t="shared" ref="N25:N27" si="15">(H25/B25)*10</f>
        <v>4.7557950809438605</v>
      </c>
      <c r="O25" s="152">
        <f t="shared" ref="O25:O27" si="16">(I25/C25)*10</f>
        <v>5.7265329295987861</v>
      </c>
      <c r="P25" s="52">
        <f t="shared" ref="P25:P27" si="17">(O25-N25)/N25</f>
        <v>0.20411683685544074</v>
      </c>
    </row>
    <row r="26" spans="1:16" ht="20.100000000000001" customHeight="1" x14ac:dyDescent="0.25">
      <c r="A26" s="8" t="s">
        <v>173</v>
      </c>
      <c r="B26" s="19">
        <v>166.52</v>
      </c>
      <c r="C26" s="140">
        <v>114.44000000000001</v>
      </c>
      <c r="D26" s="247">
        <f t="shared" si="3"/>
        <v>8.9948916232235835E-3</v>
      </c>
      <c r="E26" s="215">
        <f t="shared" si="0"/>
        <v>6.8898088144279009E-3</v>
      </c>
      <c r="F26" s="52">
        <f t="shared" si="12"/>
        <v>-0.31275522459764588</v>
      </c>
      <c r="H26" s="19">
        <v>111.59200000000001</v>
      </c>
      <c r="I26" s="140">
        <v>80.628000000000014</v>
      </c>
      <c r="J26" s="247">
        <f t="shared" si="5"/>
        <v>9.5233722528093867E-3</v>
      </c>
      <c r="K26" s="215">
        <f t="shared" si="6"/>
        <v>6.5579957395964575E-3</v>
      </c>
      <c r="L26" s="52">
        <f t="shared" si="14"/>
        <v>-0.27747508781991537</v>
      </c>
      <c r="N26" s="27">
        <f t="shared" si="15"/>
        <v>6.7014172471775169</v>
      </c>
      <c r="O26" s="152">
        <f t="shared" si="16"/>
        <v>7.0454386578119541</v>
      </c>
      <c r="P26" s="52">
        <f t="shared" si="17"/>
        <v>5.1335620204715826E-2</v>
      </c>
    </row>
    <row r="27" spans="1:16" ht="20.100000000000001" customHeight="1" x14ac:dyDescent="0.25">
      <c r="A27" s="8" t="s">
        <v>166</v>
      </c>
      <c r="B27" s="19">
        <v>241.32</v>
      </c>
      <c r="C27" s="140">
        <v>174</v>
      </c>
      <c r="D27" s="247">
        <f t="shared" si="3"/>
        <v>1.3035354591138091E-2</v>
      </c>
      <c r="E27" s="215">
        <f t="shared" si="0"/>
        <v>1.0475591870940708E-2</v>
      </c>
      <c r="F27" s="52">
        <f t="shared" si="12"/>
        <v>-0.27896568871208349</v>
      </c>
      <c r="H27" s="19">
        <v>142.036</v>
      </c>
      <c r="I27" s="140">
        <v>79.781999999999996</v>
      </c>
      <c r="J27" s="247">
        <f t="shared" si="5"/>
        <v>1.212149348788474E-2</v>
      </c>
      <c r="K27" s="215">
        <f t="shared" si="6"/>
        <v>6.4891850981853008E-3</v>
      </c>
      <c r="L27" s="52">
        <f t="shared" si="14"/>
        <v>-0.43829733307048918</v>
      </c>
      <c r="N27" s="27">
        <f t="shared" si="15"/>
        <v>5.8857947952925578</v>
      </c>
      <c r="O27" s="152">
        <f t="shared" si="16"/>
        <v>4.5851724137931029</v>
      </c>
      <c r="P27" s="52">
        <f t="shared" si="17"/>
        <v>-0.22097650814120959</v>
      </c>
    </row>
    <row r="28" spans="1:16" ht="20.100000000000001" customHeight="1" x14ac:dyDescent="0.25">
      <c r="A28" s="8" t="s">
        <v>198</v>
      </c>
      <c r="B28" s="19">
        <v>26.65</v>
      </c>
      <c r="C28" s="140">
        <v>28.96</v>
      </c>
      <c r="D28" s="247">
        <f t="shared" si="3"/>
        <v>1.4395499745310379E-3</v>
      </c>
      <c r="E28" s="215">
        <f t="shared" si="0"/>
        <v>1.7435237964508212E-3</v>
      </c>
      <c r="F28" s="52">
        <f t="shared" si="12"/>
        <v>8.6679174484052629E-2</v>
      </c>
      <c r="H28" s="19">
        <v>59.344999999999999</v>
      </c>
      <c r="I28" s="140">
        <v>66.721999999999994</v>
      </c>
      <c r="J28" s="247">
        <f t="shared" si="5"/>
        <v>5.0645613157123534E-3</v>
      </c>
      <c r="K28" s="215">
        <f t="shared" si="6"/>
        <v>5.4269309884575423E-3</v>
      </c>
      <c r="L28" s="52">
        <f t="shared" si="14"/>
        <v>0.12430701828292182</v>
      </c>
      <c r="N28" s="27">
        <f t="shared" ref="N28:N29" si="18">(H28/B28)*10</f>
        <v>22.26829268292683</v>
      </c>
      <c r="O28" s="152">
        <f t="shared" ref="O28:O29" si="19">(I28/C28)*10</f>
        <v>23.039364640883978</v>
      </c>
      <c r="P28" s="52">
        <f t="shared" ref="P28:P29" si="20">(O28-N28)/N28</f>
        <v>3.46264515621501E-2</v>
      </c>
    </row>
    <row r="29" spans="1:16" ht="20.100000000000001" customHeight="1" x14ac:dyDescent="0.25">
      <c r="A29" s="8" t="s">
        <v>192</v>
      </c>
      <c r="B29" s="19">
        <v>50</v>
      </c>
      <c r="C29" s="140">
        <v>84.26</v>
      </c>
      <c r="D29" s="247">
        <f t="shared" si="3"/>
        <v>2.7008442298893775E-3</v>
      </c>
      <c r="E29" s="215">
        <f t="shared" si="0"/>
        <v>5.072835465778529E-3</v>
      </c>
      <c r="F29" s="52">
        <f t="shared" si="12"/>
        <v>0.68520000000000014</v>
      </c>
      <c r="H29" s="19">
        <v>35.741</v>
      </c>
      <c r="I29" s="140">
        <v>61.822999999999993</v>
      </c>
      <c r="J29" s="247">
        <f t="shared" si="5"/>
        <v>3.0501724826838862E-3</v>
      </c>
      <c r="K29" s="215">
        <f t="shared" si="6"/>
        <v>5.0284636926262796E-3</v>
      </c>
      <c r="L29" s="52">
        <f t="shared" si="14"/>
        <v>0.72975014689012596</v>
      </c>
      <c r="N29" s="27">
        <f t="shared" si="18"/>
        <v>7.1482000000000001</v>
      </c>
      <c r="O29" s="152">
        <f t="shared" si="19"/>
        <v>7.3371706622359358</v>
      </c>
      <c r="P29" s="52">
        <f t="shared" si="20"/>
        <v>2.6436118496395697E-2</v>
      </c>
    </row>
    <row r="30" spans="1:16" ht="20.100000000000001" customHeight="1" x14ac:dyDescent="0.25">
      <c r="A30" s="8" t="s">
        <v>180</v>
      </c>
      <c r="B30" s="19">
        <v>89.75</v>
      </c>
      <c r="C30" s="140">
        <v>65.510000000000005</v>
      </c>
      <c r="D30" s="247">
        <f t="shared" si="3"/>
        <v>4.848015392651432E-3</v>
      </c>
      <c r="E30" s="215">
        <f t="shared" si="0"/>
        <v>3.9440001348581945E-3</v>
      </c>
      <c r="F30" s="52">
        <f t="shared" si="12"/>
        <v>-0.27008356545960999</v>
      </c>
      <c r="H30" s="19">
        <v>67.435999999999993</v>
      </c>
      <c r="I30" s="140">
        <v>47.671000000000006</v>
      </c>
      <c r="J30" s="247">
        <f t="shared" si="5"/>
        <v>5.7550553018178158E-3</v>
      </c>
      <c r="K30" s="215">
        <f t="shared" si="6"/>
        <v>3.8773901734174567E-3</v>
      </c>
      <c r="L30" s="52">
        <f t="shared" ref="L30:L31" si="21">(I30-H30)/H30</f>
        <v>-0.29309271012515553</v>
      </c>
      <c r="N30" s="27">
        <f t="shared" ref="N30:N31" si="22">(H30/B30)*10</f>
        <v>7.5137604456824505</v>
      </c>
      <c r="O30" s="152">
        <f t="shared" ref="O30:O31" si="23">(I30/C30)*10</f>
        <v>7.2769042894214628</v>
      </c>
      <c r="P30" s="52">
        <f t="shared" ref="P30:P31" si="24">(O30-N30)/N30</f>
        <v>-3.1522984792134237E-2</v>
      </c>
    </row>
    <row r="31" spans="1:16" ht="20.100000000000001" customHeight="1" x14ac:dyDescent="0.25">
      <c r="A31" s="8" t="s">
        <v>206</v>
      </c>
      <c r="B31" s="19">
        <v>0.8</v>
      </c>
      <c r="C31" s="140">
        <v>12.32</v>
      </c>
      <c r="D31" s="247">
        <f t="shared" si="3"/>
        <v>4.3213507678230036E-5</v>
      </c>
      <c r="E31" s="215">
        <f t="shared" si="0"/>
        <v>7.4172006810338802E-4</v>
      </c>
      <c r="F31" s="52">
        <f t="shared" si="12"/>
        <v>14.399999999999999</v>
      </c>
      <c r="H31" s="19">
        <v>23.998000000000001</v>
      </c>
      <c r="I31" s="140">
        <v>38.997999999999998</v>
      </c>
      <c r="J31" s="247">
        <f t="shared" si="5"/>
        <v>2.0480131848422795E-3</v>
      </c>
      <c r="K31" s="215">
        <f t="shared" si="6"/>
        <v>3.1719590942697645E-3</v>
      </c>
      <c r="L31" s="52">
        <f t="shared" si="21"/>
        <v>0.62505208767397269</v>
      </c>
      <c r="N31" s="27">
        <f t="shared" si="22"/>
        <v>299.97499999999997</v>
      </c>
      <c r="O31" s="152">
        <f t="shared" si="23"/>
        <v>31.654220779220775</v>
      </c>
      <c r="P31" s="52">
        <f t="shared" si="24"/>
        <v>-0.89447713716402766</v>
      </c>
    </row>
    <row r="32" spans="1:16" ht="20.100000000000001" customHeight="1" thickBot="1" x14ac:dyDescent="0.3">
      <c r="A32" s="8" t="s">
        <v>17</v>
      </c>
      <c r="B32" s="19">
        <f>B33-SUM(B7:B31)</f>
        <v>629.26000000000568</v>
      </c>
      <c r="C32" s="140">
        <f>C33-SUM(C7:C31)</f>
        <v>313.1200000000008</v>
      </c>
      <c r="D32" s="247">
        <f t="shared" si="3"/>
        <v>3.3990664802004099E-2</v>
      </c>
      <c r="E32" s="215">
        <f t="shared" si="0"/>
        <v>1.8851249003614727E-2</v>
      </c>
      <c r="F32" s="52">
        <f t="shared" si="12"/>
        <v>-0.50239964402631987</v>
      </c>
      <c r="H32" s="19">
        <f>H33-SUM(H7:H31)</f>
        <v>482.24700000000121</v>
      </c>
      <c r="I32" s="140">
        <f>I33-SUM(I7:I31)</f>
        <v>245.37300000000323</v>
      </c>
      <c r="J32" s="247">
        <f t="shared" si="5"/>
        <v>4.1155438551155811E-2</v>
      </c>
      <c r="K32" s="215">
        <f t="shared" si="6"/>
        <v>1.9957770112268968E-2</v>
      </c>
      <c r="L32" s="52">
        <f t="shared" si="7"/>
        <v>-0.49118812558708996</v>
      </c>
      <c r="N32" s="27">
        <f t="shared" si="1"/>
        <v>7.6637161109874601</v>
      </c>
      <c r="O32" s="152">
        <f t="shared" si="2"/>
        <v>7.8363886050077483</v>
      </c>
      <c r="P32" s="52">
        <f t="shared" si="8"/>
        <v>2.2531170455639377E-2</v>
      </c>
    </row>
    <row r="33" spans="1:16" ht="26.25" customHeight="1" thickBot="1" x14ac:dyDescent="0.3">
      <c r="A33" s="12" t="s">
        <v>18</v>
      </c>
      <c r="B33" s="17">
        <v>18512.73000000001</v>
      </c>
      <c r="C33" s="145">
        <v>16610.04</v>
      </c>
      <c r="D33" s="243">
        <f>SUM(D7:D32)</f>
        <v>0.99999999999999944</v>
      </c>
      <c r="E33" s="244">
        <f>SUM(E7:E32)</f>
        <v>1</v>
      </c>
      <c r="F33" s="57">
        <f>(C33-B33)/B33</f>
        <v>-0.1027773861553649</v>
      </c>
      <c r="G33" s="1"/>
      <c r="H33" s="17">
        <v>11717.697999999997</v>
      </c>
      <c r="I33" s="145">
        <v>12294.610000000002</v>
      </c>
      <c r="J33" s="243">
        <f>SUM(J7:J32)</f>
        <v>1.0000000000000002</v>
      </c>
      <c r="K33" s="244">
        <f>SUM(K7:K32)</f>
        <v>1.0000000000000004</v>
      </c>
      <c r="L33" s="57">
        <f t="shared" si="7"/>
        <v>4.9234243790888442E-2</v>
      </c>
      <c r="N33" s="29">
        <f t="shared" si="1"/>
        <v>6.329535406177258</v>
      </c>
      <c r="O33" s="146">
        <f>(I33/C33)*10</f>
        <v>7.4019147455394467</v>
      </c>
      <c r="P33" s="57">
        <f t="shared" si="8"/>
        <v>0.16942465292406911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4"/>
      <c r="D36" s="348" t="s">
        <v>104</v>
      </c>
      <c r="E36" s="344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4"/>
      <c r="P36" s="130" t="s">
        <v>0</v>
      </c>
    </row>
    <row r="37" spans="1:16" x14ac:dyDescent="0.25">
      <c r="A37" s="361"/>
      <c r="B37" s="351" t="str">
        <f>B5</f>
        <v>jan-set</v>
      </c>
      <c r="C37" s="353"/>
      <c r="D37" s="351" t="str">
        <f>B5</f>
        <v>jan-set</v>
      </c>
      <c r="E37" s="353"/>
      <c r="F37" s="131" t="str">
        <f>F5</f>
        <v>2022/2021</v>
      </c>
      <c r="H37" s="354" t="str">
        <f>B5</f>
        <v>jan-set</v>
      </c>
      <c r="I37" s="353"/>
      <c r="J37" s="351" t="str">
        <f>B5</f>
        <v>jan-set</v>
      </c>
      <c r="K37" s="352"/>
      <c r="L37" s="131" t="str">
        <f>L5</f>
        <v>2022/2021</v>
      </c>
      <c r="N37" s="354" t="str">
        <f>B5</f>
        <v>jan-set</v>
      </c>
      <c r="O37" s="352"/>
      <c r="P37" s="131" t="str">
        <f>P5</f>
        <v>2022/2021</v>
      </c>
    </row>
    <row r="38" spans="1:16" ht="19.5" customHeight="1" thickBot="1" x14ac:dyDescent="0.3">
      <c r="A38" s="362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164</v>
      </c>
      <c r="B39" s="39">
        <v>4747.7400000000007</v>
      </c>
      <c r="C39" s="147">
        <v>3974.3599999999997</v>
      </c>
      <c r="D39" s="247">
        <f t="shared" ref="D39:D56" si="25">B39/$B$57</f>
        <v>0.418716266271563</v>
      </c>
      <c r="E39" s="246">
        <f t="shared" ref="E39:E56" si="26">C39/$C$57</f>
        <v>0.4142944705975557</v>
      </c>
      <c r="F39" s="52">
        <f>(C39-B39)/B39</f>
        <v>-0.16289434552018453</v>
      </c>
      <c r="H39" s="39">
        <v>1798.1269999999997</v>
      </c>
      <c r="I39" s="147">
        <v>1573.0989999999999</v>
      </c>
      <c r="J39" s="247">
        <f t="shared" ref="J39:J54" si="27">H39/$H$57</f>
        <v>0.37237222249719032</v>
      </c>
      <c r="K39" s="246">
        <f t="shared" ref="K39:K56" si="28">I39/$I$57</f>
        <v>0.31115730375527212</v>
      </c>
      <c r="L39" s="52">
        <f>(I39-H39)/H39</f>
        <v>-0.12514577668874324</v>
      </c>
      <c r="N39" s="27">
        <f t="shared" ref="N39:N57" si="29">(H39/B39)*10</f>
        <v>3.7873324992522743</v>
      </c>
      <c r="O39" s="151">
        <f t="shared" ref="O39:O57" si="30">(I39/C39)*10</f>
        <v>3.9581190430660533</v>
      </c>
      <c r="P39" s="61">
        <f t="shared" si="8"/>
        <v>4.5094151054204258E-2</v>
      </c>
    </row>
    <row r="40" spans="1:16" ht="20.100000000000001" customHeight="1" x14ac:dyDescent="0.25">
      <c r="A40" s="38" t="s">
        <v>168</v>
      </c>
      <c r="B40" s="19">
        <v>2640.61</v>
      </c>
      <c r="C40" s="140">
        <v>2315.6799999999998</v>
      </c>
      <c r="D40" s="247">
        <f t="shared" si="25"/>
        <v>0.23288266835996746</v>
      </c>
      <c r="E40" s="215">
        <f t="shared" si="26"/>
        <v>0.24139066910731485</v>
      </c>
      <c r="F40" s="52">
        <f t="shared" ref="F40:F57" si="31">(C40-B40)/B40</f>
        <v>-0.12305111318975551</v>
      </c>
      <c r="H40" s="19">
        <v>1106.972</v>
      </c>
      <c r="I40" s="140">
        <v>1015.6289999999998</v>
      </c>
      <c r="J40" s="247">
        <f t="shared" si="27"/>
        <v>0.22924166306504482</v>
      </c>
      <c r="K40" s="215">
        <f t="shared" si="28"/>
        <v>0.2008903325573681</v>
      </c>
      <c r="L40" s="52">
        <f t="shared" ref="L40:L57" si="32">(I40-H40)/H40</f>
        <v>-8.2516088934498966E-2</v>
      </c>
      <c r="N40" s="27">
        <f t="shared" si="29"/>
        <v>4.1921071267623766</v>
      </c>
      <c r="O40" s="152">
        <f t="shared" si="30"/>
        <v>4.3858780142334002</v>
      </c>
      <c r="P40" s="52">
        <f t="shared" si="8"/>
        <v>4.6222790022228163E-2</v>
      </c>
    </row>
    <row r="41" spans="1:16" ht="20.100000000000001" customHeight="1" x14ac:dyDescent="0.25">
      <c r="A41" s="38" t="s">
        <v>174</v>
      </c>
      <c r="B41" s="19">
        <v>511.85999999999996</v>
      </c>
      <c r="C41" s="140">
        <v>927.40999999999985</v>
      </c>
      <c r="D41" s="247">
        <f t="shared" si="25"/>
        <v>4.5142343105090466E-2</v>
      </c>
      <c r="E41" s="215">
        <f t="shared" si="26"/>
        <v>9.667489482001608E-2</v>
      </c>
      <c r="F41" s="52">
        <f t="shared" si="31"/>
        <v>0.81184308209275957</v>
      </c>
      <c r="H41" s="19">
        <v>282.99</v>
      </c>
      <c r="I41" s="140">
        <v>622.54499999999996</v>
      </c>
      <c r="J41" s="247">
        <f t="shared" si="27"/>
        <v>5.8604100402518795E-2</v>
      </c>
      <c r="K41" s="215">
        <f t="shared" si="28"/>
        <v>0.12313873676502615</v>
      </c>
      <c r="L41" s="52">
        <f t="shared" si="32"/>
        <v>1.1998833881055866</v>
      </c>
      <c r="N41" s="27">
        <f t="shared" si="29"/>
        <v>5.528660180518111</v>
      </c>
      <c r="O41" s="152">
        <f t="shared" si="30"/>
        <v>6.7127268414185748</v>
      </c>
      <c r="P41" s="52">
        <f t="shared" si="8"/>
        <v>0.21416882612407198</v>
      </c>
    </row>
    <row r="42" spans="1:16" ht="20.100000000000001" customHeight="1" x14ac:dyDescent="0.25">
      <c r="A42" s="38" t="s">
        <v>169</v>
      </c>
      <c r="B42" s="19">
        <v>1310.79</v>
      </c>
      <c r="C42" s="140">
        <v>772.2399999999999</v>
      </c>
      <c r="D42" s="247">
        <f t="shared" si="25"/>
        <v>0.11560218012488088</v>
      </c>
      <c r="E42" s="215">
        <f t="shared" si="26"/>
        <v>8.0499693529085536E-2</v>
      </c>
      <c r="F42" s="52">
        <f t="shared" si="31"/>
        <v>-0.41085910023726158</v>
      </c>
      <c r="H42" s="19">
        <v>601.64199999999994</v>
      </c>
      <c r="I42" s="140">
        <v>607.97299999999996</v>
      </c>
      <c r="J42" s="247">
        <f t="shared" si="27"/>
        <v>0.12459340674360299</v>
      </c>
      <c r="K42" s="215">
        <f t="shared" si="28"/>
        <v>0.12025641071286934</v>
      </c>
      <c r="L42" s="52">
        <f t="shared" si="32"/>
        <v>1.0522869081613349E-2</v>
      </c>
      <c r="N42" s="27">
        <f t="shared" si="29"/>
        <v>4.5899190564468748</v>
      </c>
      <c r="O42" s="152">
        <f t="shared" si="30"/>
        <v>7.8728504091992138</v>
      </c>
      <c r="P42" s="52">
        <f t="shared" si="8"/>
        <v>0.71524820206605244</v>
      </c>
    </row>
    <row r="43" spans="1:16" ht="20.100000000000001" customHeight="1" x14ac:dyDescent="0.25">
      <c r="A43" s="38" t="s">
        <v>176</v>
      </c>
      <c r="B43" s="19">
        <v>303.72999999999996</v>
      </c>
      <c r="C43" s="140">
        <v>461.83000000000004</v>
      </c>
      <c r="D43" s="247">
        <f t="shared" si="25"/>
        <v>2.678678519772814E-2</v>
      </c>
      <c r="E43" s="215">
        <f t="shared" si="26"/>
        <v>4.8141994020689916E-2</v>
      </c>
      <c r="F43" s="52">
        <f t="shared" si="31"/>
        <v>0.52052810061567878</v>
      </c>
      <c r="H43" s="19">
        <v>222.22799999999998</v>
      </c>
      <c r="I43" s="140">
        <v>388.04899999999998</v>
      </c>
      <c r="J43" s="247">
        <f t="shared" si="27"/>
        <v>4.6020961957139637E-2</v>
      </c>
      <c r="K43" s="215">
        <f t="shared" si="28"/>
        <v>7.6755678164520849E-2</v>
      </c>
      <c r="L43" s="52">
        <f t="shared" si="32"/>
        <v>0.74617509944741445</v>
      </c>
      <c r="N43" s="27">
        <f t="shared" si="29"/>
        <v>7.3166299015573042</v>
      </c>
      <c r="O43" s="152">
        <f t="shared" si="30"/>
        <v>8.4024208041920172</v>
      </c>
      <c r="P43" s="52">
        <f t="shared" si="8"/>
        <v>0.14840041347500826</v>
      </c>
    </row>
    <row r="44" spans="1:16" ht="20.100000000000001" customHeight="1" x14ac:dyDescent="0.25">
      <c r="A44" s="38" t="s">
        <v>170</v>
      </c>
      <c r="B44" s="19">
        <v>243.77</v>
      </c>
      <c r="C44" s="140">
        <v>346.24</v>
      </c>
      <c r="D44" s="247">
        <f t="shared" si="25"/>
        <v>2.1498747662892007E-2</v>
      </c>
      <c r="E44" s="215">
        <f t="shared" si="26"/>
        <v>3.6092683476005624E-2</v>
      </c>
      <c r="F44" s="52">
        <f t="shared" si="31"/>
        <v>0.42035525290232595</v>
      </c>
      <c r="H44" s="19">
        <v>144.46200000000005</v>
      </c>
      <c r="I44" s="140">
        <v>192.20299999999997</v>
      </c>
      <c r="J44" s="247">
        <f t="shared" si="27"/>
        <v>2.99164830995748E-2</v>
      </c>
      <c r="K44" s="215">
        <f t="shared" si="28"/>
        <v>3.8017548325740821E-2</v>
      </c>
      <c r="L44" s="52">
        <f t="shared" si="32"/>
        <v>0.33047445002838055</v>
      </c>
      <c r="N44" s="27">
        <f t="shared" si="29"/>
        <v>5.9261599048283227</v>
      </c>
      <c r="O44" s="152">
        <f t="shared" si="30"/>
        <v>5.5511494916820689</v>
      </c>
      <c r="P44" s="52">
        <f t="shared" si="8"/>
        <v>-6.3280508654637385E-2</v>
      </c>
    </row>
    <row r="45" spans="1:16" ht="20.100000000000001" customHeight="1" x14ac:dyDescent="0.25">
      <c r="A45" s="38" t="s">
        <v>181</v>
      </c>
      <c r="B45" s="19">
        <v>64.679999999999993</v>
      </c>
      <c r="C45" s="140">
        <v>121.83</v>
      </c>
      <c r="D45" s="247">
        <f t="shared" si="25"/>
        <v>5.7043073341094264E-3</v>
      </c>
      <c r="E45" s="215">
        <f t="shared" si="26"/>
        <v>1.2699779424335041E-2</v>
      </c>
      <c r="F45" s="52">
        <f t="shared" si="31"/>
        <v>0.88358070500927666</v>
      </c>
      <c r="H45" s="19">
        <v>78.086000000000013</v>
      </c>
      <c r="I45" s="140">
        <v>154.57399999999998</v>
      </c>
      <c r="J45" s="247">
        <f t="shared" si="27"/>
        <v>1.6170747319803114E-2</v>
      </c>
      <c r="K45" s="215">
        <f t="shared" si="28"/>
        <v>3.0574572274642237E-2</v>
      </c>
      <c r="L45" s="52">
        <f t="shared" si="32"/>
        <v>0.97953538406372409</v>
      </c>
      <c r="N45" s="27">
        <f t="shared" si="29"/>
        <v>12.072665429808291</v>
      </c>
      <c r="O45" s="152">
        <f t="shared" si="30"/>
        <v>12.687679553476155</v>
      </c>
      <c r="P45" s="52">
        <f t="shared" si="8"/>
        <v>5.0942695897904136E-2</v>
      </c>
    </row>
    <row r="46" spans="1:16" ht="20.100000000000001" customHeight="1" x14ac:dyDescent="0.25">
      <c r="A46" s="38" t="s">
        <v>175</v>
      </c>
      <c r="B46" s="19">
        <v>813.73</v>
      </c>
      <c r="C46" s="140">
        <v>84.149999999999991</v>
      </c>
      <c r="D46" s="247">
        <f t="shared" si="25"/>
        <v>7.1765089780223626E-2</v>
      </c>
      <c r="E46" s="215">
        <f t="shared" si="26"/>
        <v>8.7719481125978303E-3</v>
      </c>
      <c r="F46" s="52">
        <f t="shared" si="31"/>
        <v>-0.89658732011846687</v>
      </c>
      <c r="H46" s="19">
        <v>133.74900000000002</v>
      </c>
      <c r="I46" s="140">
        <v>93.451000000000008</v>
      </c>
      <c r="J46" s="247">
        <f t="shared" si="27"/>
        <v>2.7697939237204452E-2</v>
      </c>
      <c r="K46" s="215">
        <f t="shared" si="28"/>
        <v>1.848450809086646E-2</v>
      </c>
      <c r="L46" s="52">
        <f t="shared" si="32"/>
        <v>-0.30129571062213556</v>
      </c>
      <c r="N46" s="27">
        <f t="shared" si="29"/>
        <v>1.6436533002347218</v>
      </c>
      <c r="O46" s="152">
        <f t="shared" si="30"/>
        <v>11.105288175876414</v>
      </c>
      <c r="P46" s="52">
        <f t="shared" si="8"/>
        <v>5.7564663267433129</v>
      </c>
    </row>
    <row r="47" spans="1:16" ht="20.100000000000001" customHeight="1" x14ac:dyDescent="0.25">
      <c r="A47" s="38" t="s">
        <v>189</v>
      </c>
      <c r="B47" s="19">
        <v>240.29</v>
      </c>
      <c r="C47" s="140">
        <v>158.52000000000007</v>
      </c>
      <c r="D47" s="247">
        <f t="shared" si="25"/>
        <v>2.1191836878682039E-2</v>
      </c>
      <c r="E47" s="215">
        <f t="shared" si="26"/>
        <v>1.6524411346512283E-2</v>
      </c>
      <c r="F47" s="52">
        <f t="shared" si="31"/>
        <v>-0.34029714095467944</v>
      </c>
      <c r="H47" s="19">
        <v>114.27700000000002</v>
      </c>
      <c r="I47" s="140">
        <v>90.777000000000001</v>
      </c>
      <c r="J47" s="247">
        <f t="shared" si="27"/>
        <v>2.3665503310006154E-2</v>
      </c>
      <c r="K47" s="215">
        <f t="shared" si="28"/>
        <v>1.7955593743936231E-2</v>
      </c>
      <c r="L47" s="52">
        <f t="shared" si="32"/>
        <v>-0.20564068010185788</v>
      </c>
      <c r="N47" s="27">
        <f t="shared" si="29"/>
        <v>4.7557950809438605</v>
      </c>
      <c r="O47" s="152">
        <f t="shared" si="30"/>
        <v>5.7265329295987861</v>
      </c>
      <c r="P47" s="52">
        <f t="shared" si="8"/>
        <v>0.20411683685544074</v>
      </c>
    </row>
    <row r="48" spans="1:16" ht="20.100000000000001" customHeight="1" x14ac:dyDescent="0.25">
      <c r="A48" s="38" t="s">
        <v>173</v>
      </c>
      <c r="B48" s="19">
        <v>166.52</v>
      </c>
      <c r="C48" s="140">
        <v>114.44000000000001</v>
      </c>
      <c r="D48" s="247">
        <f t="shared" si="25"/>
        <v>1.4685857409955193E-2</v>
      </c>
      <c r="E48" s="215">
        <f t="shared" si="26"/>
        <v>1.1929432465902506E-2</v>
      </c>
      <c r="F48" s="52">
        <f t="shared" si="31"/>
        <v>-0.31275522459764588</v>
      </c>
      <c r="H48" s="19">
        <v>111.59200000000001</v>
      </c>
      <c r="I48" s="140">
        <v>80.628000000000014</v>
      </c>
      <c r="J48" s="247">
        <f t="shared" si="27"/>
        <v>2.3109469494038228E-2</v>
      </c>
      <c r="K48" s="215">
        <f t="shared" si="28"/>
        <v>1.5948132372584359E-2</v>
      </c>
      <c r="L48" s="52">
        <f t="shared" si="32"/>
        <v>-0.27747508781991537</v>
      </c>
      <c r="N48" s="27">
        <f t="shared" si="29"/>
        <v>6.7014172471775169</v>
      </c>
      <c r="O48" s="152">
        <f t="shared" si="30"/>
        <v>7.0454386578119541</v>
      </c>
      <c r="P48" s="52">
        <f t="shared" si="8"/>
        <v>5.1335620204715826E-2</v>
      </c>
    </row>
    <row r="49" spans="1:16" ht="20.100000000000001" customHeight="1" x14ac:dyDescent="0.25">
      <c r="A49" s="38" t="s">
        <v>192</v>
      </c>
      <c r="B49" s="19">
        <v>50</v>
      </c>
      <c r="C49" s="140">
        <v>84.26</v>
      </c>
      <c r="D49" s="247">
        <f t="shared" si="25"/>
        <v>4.4096377041662237E-3</v>
      </c>
      <c r="E49" s="215">
        <f t="shared" si="26"/>
        <v>8.7834147114378286E-3</v>
      </c>
      <c r="F49" s="52">
        <f t="shared" si="31"/>
        <v>0.68520000000000014</v>
      </c>
      <c r="H49" s="19">
        <v>35.741</v>
      </c>
      <c r="I49" s="140">
        <v>61.822999999999993</v>
      </c>
      <c r="J49" s="247">
        <f t="shared" si="27"/>
        <v>7.4015659651804804E-3</v>
      </c>
      <c r="K49" s="215">
        <f t="shared" si="28"/>
        <v>1.2228523436898878E-2</v>
      </c>
      <c r="L49" s="52">
        <f t="shared" si="32"/>
        <v>0.72975014689012596</v>
      </c>
      <c r="N49" s="27">
        <f t="shared" ref="N49" si="33">(H49/B49)*10</f>
        <v>7.1482000000000001</v>
      </c>
      <c r="O49" s="152">
        <f t="shared" ref="O49" si="34">(I49/C49)*10</f>
        <v>7.3371706622359358</v>
      </c>
      <c r="P49" s="52">
        <f t="shared" ref="P49" si="35">(O49-N49)/N49</f>
        <v>2.6436118496395697E-2</v>
      </c>
    </row>
    <row r="50" spans="1:16" ht="20.100000000000001" customHeight="1" x14ac:dyDescent="0.25">
      <c r="A50" s="38" t="s">
        <v>180</v>
      </c>
      <c r="B50" s="19">
        <v>89.75</v>
      </c>
      <c r="C50" s="140">
        <v>65.510000000000005</v>
      </c>
      <c r="D50" s="247">
        <f t="shared" si="25"/>
        <v>7.9152996789783724E-3</v>
      </c>
      <c r="E50" s="215">
        <f t="shared" si="26"/>
        <v>6.8288808182564937E-3</v>
      </c>
      <c r="F50" s="52">
        <f t="shared" si="31"/>
        <v>-0.27008356545960999</v>
      </c>
      <c r="H50" s="19">
        <v>67.435999999999993</v>
      </c>
      <c r="I50" s="140">
        <v>47.671000000000006</v>
      </c>
      <c r="J50" s="247">
        <f t="shared" si="27"/>
        <v>1.3965250060935923E-2</v>
      </c>
      <c r="K50" s="215">
        <f t="shared" si="28"/>
        <v>9.4292729366159279E-3</v>
      </c>
      <c r="L50" s="52">
        <f t="shared" si="32"/>
        <v>-0.29309271012515553</v>
      </c>
      <c r="N50" s="27">
        <f t="shared" ref="N50:N51" si="36">(H50/B50)*10</f>
        <v>7.5137604456824505</v>
      </c>
      <c r="O50" s="152">
        <f t="shared" ref="O50:O51" si="37">(I50/C50)*10</f>
        <v>7.2769042894214628</v>
      </c>
      <c r="P50" s="52">
        <f t="shared" ref="P50:P51" si="38">(O50-N50)/N50</f>
        <v>-3.1522984792134237E-2</v>
      </c>
    </row>
    <row r="51" spans="1:16" ht="20.100000000000001" customHeight="1" x14ac:dyDescent="0.25">
      <c r="A51" s="38" t="s">
        <v>186</v>
      </c>
      <c r="B51" s="19">
        <v>1.1599999999999999</v>
      </c>
      <c r="C51" s="140">
        <v>36.309999999999995</v>
      </c>
      <c r="D51" s="247">
        <f t="shared" si="25"/>
        <v>1.0230359473665639E-4</v>
      </c>
      <c r="E51" s="215">
        <f t="shared" si="26"/>
        <v>3.7850200352754272E-3</v>
      </c>
      <c r="F51" s="52">
        <f t="shared" si="31"/>
        <v>30.301724137931036</v>
      </c>
      <c r="H51" s="19">
        <v>1.4130000000000003</v>
      </c>
      <c r="I51" s="140">
        <v>28.173999999999996</v>
      </c>
      <c r="J51" s="247">
        <f t="shared" si="27"/>
        <v>2.9261667857082962E-4</v>
      </c>
      <c r="K51" s="215">
        <f t="shared" si="28"/>
        <v>5.5727871392716134E-3</v>
      </c>
      <c r="L51" s="52">
        <f t="shared" si="32"/>
        <v>18.939136588818112</v>
      </c>
      <c r="N51" s="27">
        <f t="shared" si="36"/>
        <v>12.181034482758623</v>
      </c>
      <c r="O51" s="152">
        <f t="shared" si="37"/>
        <v>7.7592949600660974</v>
      </c>
      <c r="P51" s="52">
        <f t="shared" si="38"/>
        <v>-0.36300197072351936</v>
      </c>
    </row>
    <row r="52" spans="1:16" ht="20.100000000000001" customHeight="1" x14ac:dyDescent="0.25">
      <c r="A52" s="38" t="s">
        <v>178</v>
      </c>
      <c r="B52" s="19">
        <v>53.199999999999996</v>
      </c>
      <c r="C52" s="140">
        <v>39.42</v>
      </c>
      <c r="D52" s="247">
        <f t="shared" si="25"/>
        <v>4.6918545172328621E-3</v>
      </c>
      <c r="E52" s="215">
        <f t="shared" si="26"/>
        <v>4.1092120570244382E-3</v>
      </c>
      <c r="F52" s="52">
        <f t="shared" si="31"/>
        <v>-0.25902255639097738</v>
      </c>
      <c r="H52" s="19">
        <v>36.920999999999999</v>
      </c>
      <c r="I52" s="140">
        <v>22.771000000000001</v>
      </c>
      <c r="J52" s="247">
        <f t="shared" si="27"/>
        <v>7.645930919684075E-3</v>
      </c>
      <c r="K52" s="215">
        <f t="shared" si="28"/>
        <v>4.5040795040943403E-3</v>
      </c>
      <c r="L52" s="52">
        <f t="shared" si="32"/>
        <v>-0.38325072451992087</v>
      </c>
      <c r="N52" s="27">
        <f t="shared" ref="N52" si="39">(H52/B52)*10</f>
        <v>6.9400375939849628</v>
      </c>
      <c r="O52" s="152">
        <f t="shared" ref="O52" si="40">(I52/C52)*10</f>
        <v>5.7765093860984269</v>
      </c>
      <c r="P52" s="52">
        <f t="shared" ref="P52" si="41">(O52-N52)/N52</f>
        <v>-0.16765445318264321</v>
      </c>
    </row>
    <row r="53" spans="1:16" ht="20.100000000000001" customHeight="1" x14ac:dyDescent="0.25">
      <c r="A53" s="38" t="s">
        <v>188</v>
      </c>
      <c r="B53" s="19">
        <v>35.5</v>
      </c>
      <c r="C53" s="140">
        <v>19.989999999999998</v>
      </c>
      <c r="D53" s="247">
        <f t="shared" si="25"/>
        <v>3.1308427699580188E-3</v>
      </c>
      <c r="E53" s="215">
        <f t="shared" si="26"/>
        <v>2.0837937346503935E-3</v>
      </c>
      <c r="F53" s="52">
        <f t="shared" si="31"/>
        <v>-0.43690140845070424</v>
      </c>
      <c r="H53" s="19">
        <v>46.969000000000001</v>
      </c>
      <c r="I53" s="140">
        <v>15.017999999999997</v>
      </c>
      <c r="J53" s="247">
        <f t="shared" si="27"/>
        <v>9.7267606339655303E-3</v>
      </c>
      <c r="K53" s="215">
        <f t="shared" si="28"/>
        <v>2.9705443762895255E-3</v>
      </c>
      <c r="L53" s="52">
        <f t="shared" ref="L53:L54" si="42">(I53-H53)/H53</f>
        <v>-0.68025719091315551</v>
      </c>
      <c r="N53" s="27">
        <f t="shared" ref="N53" si="43">(H53/B53)*10</f>
        <v>13.230704225352113</v>
      </c>
      <c r="O53" s="152">
        <f t="shared" ref="O53" si="44">(I53/C53)*10</f>
        <v>7.5127563781890938</v>
      </c>
      <c r="P53" s="52">
        <f t="shared" ref="P53" si="45">(O53-N53)/N53</f>
        <v>-0.43217260017093656</v>
      </c>
    </row>
    <row r="54" spans="1:16" ht="20.100000000000001" customHeight="1" x14ac:dyDescent="0.25">
      <c r="A54" s="38" t="s">
        <v>221</v>
      </c>
      <c r="B54" s="19">
        <v>12.35</v>
      </c>
      <c r="C54" s="140">
        <v>16.53</v>
      </c>
      <c r="D54" s="247">
        <f t="shared" si="25"/>
        <v>1.0891805129290572E-3</v>
      </c>
      <c r="E54" s="215">
        <f t="shared" si="26"/>
        <v>1.723117080228665E-3</v>
      </c>
      <c r="F54" s="52">
        <f t="shared" si="31"/>
        <v>0.33846153846153859</v>
      </c>
      <c r="H54" s="19">
        <v>12.613</v>
      </c>
      <c r="I54" s="140">
        <v>14.997</v>
      </c>
      <c r="J54" s="247">
        <f t="shared" si="27"/>
        <v>2.6120128569100303E-3</v>
      </c>
      <c r="K54" s="215">
        <f t="shared" si="28"/>
        <v>2.9663905986958331E-3</v>
      </c>
      <c r="L54" s="52">
        <f t="shared" si="42"/>
        <v>0.18901133750891941</v>
      </c>
      <c r="N54" s="27">
        <f t="shared" ref="N54:N55" si="46">(H54/B54)*10</f>
        <v>10.212955465587044</v>
      </c>
      <c r="O54" s="152">
        <f t="shared" ref="O54:O55" si="47">(I54/C54)*10</f>
        <v>9.0725952813067146</v>
      </c>
      <c r="P54" s="52">
        <f t="shared" ref="P54:P55" si="48">(O54-N54)/N54</f>
        <v>-0.11165819611402572</v>
      </c>
    </row>
    <row r="55" spans="1:16" ht="20.100000000000001" customHeight="1" x14ac:dyDescent="0.25">
      <c r="A55" s="38" t="s">
        <v>193</v>
      </c>
      <c r="B55" s="19">
        <v>5.09</v>
      </c>
      <c r="C55" s="140">
        <v>12.739999999999998</v>
      </c>
      <c r="D55" s="247">
        <f t="shared" si="25"/>
        <v>4.4890111828412157E-4</v>
      </c>
      <c r="E55" s="215">
        <f t="shared" si="26"/>
        <v>1.3280406292869441E-3</v>
      </c>
      <c r="F55" s="52">
        <f t="shared" si="31"/>
        <v>1.5029469548133594</v>
      </c>
      <c r="H55" s="19">
        <v>2.9959999999999996</v>
      </c>
      <c r="I55" s="140">
        <v>12.078999999999999</v>
      </c>
      <c r="J55" s="247">
        <f t="shared" ref="J55:J56" si="49">H55/$H$57</f>
        <v>6.2043847770573615E-4</v>
      </c>
      <c r="K55" s="215">
        <f t="shared" si="28"/>
        <v>2.3892133121055522E-3</v>
      </c>
      <c r="L55" s="52">
        <f t="shared" ref="L55" si="50">(I55-H55)/H55</f>
        <v>3.031708945260347</v>
      </c>
      <c r="N55" s="27">
        <f t="shared" si="46"/>
        <v>5.8860510805500974</v>
      </c>
      <c r="O55" s="152">
        <f t="shared" si="47"/>
        <v>9.4811616954474101</v>
      </c>
      <c r="P55" s="52">
        <f t="shared" si="48"/>
        <v>0.61078481407968366</v>
      </c>
    </row>
    <row r="56" spans="1:16" ht="20.100000000000001" customHeight="1" thickBot="1" x14ac:dyDescent="0.3">
      <c r="A56" s="8" t="s">
        <v>17</v>
      </c>
      <c r="B56" s="19">
        <f>B57-SUM(B39:B55)</f>
        <v>48.030000000002474</v>
      </c>
      <c r="C56" s="140">
        <f>C57-SUM(C39:C55)</f>
        <v>41.6200000000008</v>
      </c>
      <c r="D56" s="247">
        <f t="shared" si="25"/>
        <v>4.2358979786222932E-3</v>
      </c>
      <c r="E56" s="215">
        <f t="shared" si="26"/>
        <v>4.3385440338244655E-3</v>
      </c>
      <c r="F56" s="52">
        <f t="shared" si="31"/>
        <v>-0.13345825525715893</v>
      </c>
      <c r="H56" s="19">
        <f>H57-SUM(H39:H55)</f>
        <v>30.628999999998996</v>
      </c>
      <c r="I56" s="140">
        <f>I57-SUM(I39:I55)</f>
        <v>34.177999999999884</v>
      </c>
      <c r="J56" s="247">
        <f t="shared" si="49"/>
        <v>6.3429272809240236E-3</v>
      </c>
      <c r="K56" s="215">
        <f t="shared" si="28"/>
        <v>6.7603719332016959E-3</v>
      </c>
      <c r="L56" s="52">
        <f t="shared" ref="L56" si="51">(I56-H56)/H56</f>
        <v>0.11587058016915355</v>
      </c>
      <c r="N56" s="27">
        <f t="shared" ref="N56" si="52">(H56/B56)*10</f>
        <v>6.3770560066619648</v>
      </c>
      <c r="O56" s="152">
        <f t="shared" ref="O56" si="53">(I56/C56)*10</f>
        <v>8.2119173474289333</v>
      </c>
      <c r="P56" s="52">
        <f t="shared" ref="P56" si="54">(O56-N56)/N56</f>
        <v>0.28772859119476618</v>
      </c>
    </row>
    <row r="57" spans="1:16" ht="26.25" customHeight="1" thickBot="1" x14ac:dyDescent="0.3">
      <c r="A57" s="12" t="s">
        <v>18</v>
      </c>
      <c r="B57" s="17">
        <v>11338.800000000005</v>
      </c>
      <c r="C57" s="145">
        <v>9593.08</v>
      </c>
      <c r="D57" s="253">
        <f>SUM(D39:D56)</f>
        <v>1</v>
      </c>
      <c r="E57" s="254">
        <f>SUM(E39:E56)</f>
        <v>1.0000000000000002</v>
      </c>
      <c r="F57" s="57">
        <f t="shared" si="31"/>
        <v>-0.15395985465834164</v>
      </c>
      <c r="G57" s="1"/>
      <c r="H57" s="17">
        <v>4828.8429999999989</v>
      </c>
      <c r="I57" s="145">
        <v>5055.6389999999992</v>
      </c>
      <c r="J57" s="253">
        <f>SUM(J39:J56)</f>
        <v>1.0000000000000002</v>
      </c>
      <c r="K57" s="254">
        <f>SUM(K39:K56)</f>
        <v>0.99999999999999989</v>
      </c>
      <c r="L57" s="57">
        <f t="shared" si="32"/>
        <v>4.6966944255590899E-2</v>
      </c>
      <c r="M57" s="1"/>
      <c r="N57" s="29">
        <f t="shared" si="29"/>
        <v>4.2586896320598271</v>
      </c>
      <c r="O57" s="146">
        <f t="shared" si="30"/>
        <v>5.2700894811676751</v>
      </c>
      <c r="P57" s="57">
        <f t="shared" si="8"/>
        <v>0.23749085669308517</v>
      </c>
    </row>
    <row r="59" spans="1:16" ht="15.75" thickBot="1" x14ac:dyDescent="0.3"/>
    <row r="60" spans="1:16" x14ac:dyDescent="0.25">
      <c r="A60" s="360" t="s">
        <v>15</v>
      </c>
      <c r="B60" s="348" t="s">
        <v>1</v>
      </c>
      <c r="C60" s="344"/>
      <c r="D60" s="348" t="s">
        <v>104</v>
      </c>
      <c r="E60" s="344"/>
      <c r="F60" s="130" t="s">
        <v>0</v>
      </c>
      <c r="H60" s="358" t="s">
        <v>19</v>
      </c>
      <c r="I60" s="359"/>
      <c r="J60" s="348" t="s">
        <v>104</v>
      </c>
      <c r="K60" s="349"/>
      <c r="L60" s="130" t="s">
        <v>0</v>
      </c>
      <c r="N60" s="356" t="s">
        <v>22</v>
      </c>
      <c r="O60" s="344"/>
      <c r="P60" s="130" t="s">
        <v>0</v>
      </c>
    </row>
    <row r="61" spans="1:16" x14ac:dyDescent="0.25">
      <c r="A61" s="361"/>
      <c r="B61" s="351" t="str">
        <f>B5</f>
        <v>jan-set</v>
      </c>
      <c r="C61" s="353"/>
      <c r="D61" s="351" t="str">
        <f>B5</f>
        <v>jan-set</v>
      </c>
      <c r="E61" s="353"/>
      <c r="F61" s="131" t="str">
        <f>F37</f>
        <v>2022/2021</v>
      </c>
      <c r="H61" s="354" t="str">
        <f>B5</f>
        <v>jan-set</v>
      </c>
      <c r="I61" s="353"/>
      <c r="J61" s="351" t="str">
        <f>B5</f>
        <v>jan-set</v>
      </c>
      <c r="K61" s="352"/>
      <c r="L61" s="131" t="str">
        <f>L37</f>
        <v>2022/2021</v>
      </c>
      <c r="N61" s="354" t="str">
        <f>B5</f>
        <v>jan-set</v>
      </c>
      <c r="O61" s="352"/>
      <c r="P61" s="131" t="str">
        <f>P37</f>
        <v>2022/2021</v>
      </c>
    </row>
    <row r="62" spans="1:16" ht="19.5" customHeight="1" thickBot="1" x14ac:dyDescent="0.3">
      <c r="A62" s="362"/>
      <c r="B62" s="99">
        <f>B6</f>
        <v>2021</v>
      </c>
      <c r="C62" s="134">
        <f>C6</f>
        <v>2022</v>
      </c>
      <c r="D62" s="99">
        <f>B6</f>
        <v>2021</v>
      </c>
      <c r="E62" s="134">
        <f>C6</f>
        <v>2022</v>
      </c>
      <c r="F62" s="132" t="s">
        <v>1</v>
      </c>
      <c r="H62" s="25">
        <f>B6</f>
        <v>2021</v>
      </c>
      <c r="I62" s="134">
        <f>C6</f>
        <v>2022</v>
      </c>
      <c r="J62" s="99">
        <f>B6</f>
        <v>2021</v>
      </c>
      <c r="K62" s="134">
        <f>C6</f>
        <v>2022</v>
      </c>
      <c r="L62" s="259">
        <v>1000</v>
      </c>
      <c r="N62" s="25">
        <f>B6</f>
        <v>2021</v>
      </c>
      <c r="O62" s="134">
        <f>C6</f>
        <v>2022</v>
      </c>
      <c r="P62" s="132" t="s">
        <v>23</v>
      </c>
    </row>
    <row r="63" spans="1:16" ht="20.100000000000001" customHeight="1" x14ac:dyDescent="0.25">
      <c r="A63" s="38" t="s">
        <v>164</v>
      </c>
      <c r="B63" s="39">
        <v>4747.7400000000007</v>
      </c>
      <c r="C63" s="147">
        <v>3974.3599999999997</v>
      </c>
      <c r="D63" s="247">
        <f t="shared" ref="D63:D83" si="55">B63/$B$84</f>
        <v>0.418716266271563</v>
      </c>
      <c r="E63" s="246">
        <f t="shared" ref="E63:E83" si="56">C63/$C$84</f>
        <v>0.4142944705975557</v>
      </c>
      <c r="F63" s="61">
        <f t="shared" ref="F63:F65" si="57">(C63-B63)/B63</f>
        <v>-0.16289434552018453</v>
      </c>
      <c r="H63" s="19">
        <v>1798.1269999999997</v>
      </c>
      <c r="I63" s="147">
        <v>1573.0989999999999</v>
      </c>
      <c r="J63" s="245">
        <f t="shared" ref="J63:J84" si="58">H63/$H$84</f>
        <v>0.37237222249719032</v>
      </c>
      <c r="K63" s="246">
        <f t="shared" ref="K63:K84" si="59">I63/$I$84</f>
        <v>0.31115730375527212</v>
      </c>
      <c r="L63" s="61">
        <f t="shared" ref="L63:L65" si="60">(I63-H63)/H63</f>
        <v>-0.12514577668874324</v>
      </c>
      <c r="N63" s="41">
        <f t="shared" ref="N63:N68" si="61">(H63/B63)*10</f>
        <v>3.7873324992522743</v>
      </c>
      <c r="O63" s="149">
        <f t="shared" ref="O63:O68" si="62">(I63/C63)*10</f>
        <v>3.9581190430660533</v>
      </c>
      <c r="P63" s="61">
        <f t="shared" si="8"/>
        <v>4.5094151054204258E-2</v>
      </c>
    </row>
    <row r="64" spans="1:16" ht="20.100000000000001" customHeight="1" x14ac:dyDescent="0.25">
      <c r="A64" s="38" t="s">
        <v>168</v>
      </c>
      <c r="B64" s="19">
        <v>2640.61</v>
      </c>
      <c r="C64" s="140">
        <v>2315.6799999999998</v>
      </c>
      <c r="D64" s="247">
        <f t="shared" si="55"/>
        <v>0.23288266835996746</v>
      </c>
      <c r="E64" s="215">
        <f t="shared" si="56"/>
        <v>0.24139066910731485</v>
      </c>
      <c r="F64" s="52">
        <f t="shared" si="57"/>
        <v>-0.12305111318975551</v>
      </c>
      <c r="H64" s="19">
        <v>1106.972</v>
      </c>
      <c r="I64" s="140">
        <v>1015.6289999999998</v>
      </c>
      <c r="J64" s="214">
        <f t="shared" si="58"/>
        <v>0.22924166306504482</v>
      </c>
      <c r="K64" s="215">
        <f t="shared" si="59"/>
        <v>0.2008903325573681</v>
      </c>
      <c r="L64" s="52">
        <f t="shared" si="60"/>
        <v>-8.2516088934498966E-2</v>
      </c>
      <c r="N64" s="40">
        <f t="shared" si="61"/>
        <v>4.1921071267623766</v>
      </c>
      <c r="O64" s="143">
        <f t="shared" si="62"/>
        <v>4.3858780142334002</v>
      </c>
      <c r="P64" s="52">
        <f t="shared" si="8"/>
        <v>4.6222790022228163E-2</v>
      </c>
    </row>
    <row r="65" spans="1:16" ht="20.100000000000001" customHeight="1" x14ac:dyDescent="0.25">
      <c r="A65" s="38" t="s">
        <v>174</v>
      </c>
      <c r="B65" s="19">
        <v>511.85999999999996</v>
      </c>
      <c r="C65" s="140">
        <v>927.40999999999985</v>
      </c>
      <c r="D65" s="247">
        <f t="shared" si="55"/>
        <v>4.5142343105090466E-2</v>
      </c>
      <c r="E65" s="215">
        <f t="shared" si="56"/>
        <v>9.667489482001608E-2</v>
      </c>
      <c r="F65" s="52">
        <f t="shared" si="57"/>
        <v>0.81184308209275957</v>
      </c>
      <c r="H65" s="19">
        <v>282.99</v>
      </c>
      <c r="I65" s="140">
        <v>622.54499999999996</v>
      </c>
      <c r="J65" s="214">
        <f t="shared" si="58"/>
        <v>5.8604100402518795E-2</v>
      </c>
      <c r="K65" s="215">
        <f t="shared" si="59"/>
        <v>0.12313873676502615</v>
      </c>
      <c r="L65" s="52">
        <f t="shared" si="60"/>
        <v>1.1998833881055866</v>
      </c>
      <c r="N65" s="40">
        <f t="shared" si="61"/>
        <v>5.528660180518111</v>
      </c>
      <c r="O65" s="143">
        <f t="shared" si="62"/>
        <v>6.7127268414185748</v>
      </c>
      <c r="P65" s="52">
        <f t="shared" si="8"/>
        <v>0.21416882612407198</v>
      </c>
    </row>
    <row r="66" spans="1:16" ht="20.100000000000001" customHeight="1" x14ac:dyDescent="0.25">
      <c r="A66" s="38" t="s">
        <v>169</v>
      </c>
      <c r="B66" s="19">
        <v>1310.79</v>
      </c>
      <c r="C66" s="140">
        <v>772.2399999999999</v>
      </c>
      <c r="D66" s="247">
        <f t="shared" si="55"/>
        <v>0.11560218012488088</v>
      </c>
      <c r="E66" s="215">
        <f t="shared" si="56"/>
        <v>8.0499693529085536E-2</v>
      </c>
      <c r="F66" s="52">
        <f t="shared" ref="F66" si="63">(C66-B66)/B66</f>
        <v>-0.41085910023726158</v>
      </c>
      <c r="H66" s="19">
        <v>601.64199999999994</v>
      </c>
      <c r="I66" s="140">
        <v>607.97299999999996</v>
      </c>
      <c r="J66" s="214">
        <f t="shared" si="58"/>
        <v>0.12459340674360299</v>
      </c>
      <c r="K66" s="215">
        <f t="shared" si="59"/>
        <v>0.12025641071286934</v>
      </c>
      <c r="L66" s="52">
        <f t="shared" ref="L66" si="64">(I66-H66)/H66</f>
        <v>1.0522869081613349E-2</v>
      </c>
      <c r="N66" s="40">
        <f t="shared" si="61"/>
        <v>4.5899190564468748</v>
      </c>
      <c r="O66" s="143">
        <f t="shared" si="62"/>
        <v>7.8728504091992138</v>
      </c>
      <c r="P66" s="52">
        <f t="shared" ref="P66" si="65">(O66-N66)/N66</f>
        <v>0.71524820206605244</v>
      </c>
    </row>
    <row r="67" spans="1:16" ht="20.100000000000001" customHeight="1" x14ac:dyDescent="0.25">
      <c r="A67" s="38" t="s">
        <v>176</v>
      </c>
      <c r="B67" s="19">
        <v>303.72999999999996</v>
      </c>
      <c r="C67" s="140">
        <v>461.83000000000004</v>
      </c>
      <c r="D67" s="247">
        <f t="shared" si="55"/>
        <v>2.678678519772814E-2</v>
      </c>
      <c r="E67" s="215">
        <f t="shared" si="56"/>
        <v>4.8141994020689916E-2</v>
      </c>
      <c r="F67" s="52">
        <f t="shared" ref="F67:F83" si="66">(C67-B67)/B67</f>
        <v>0.52052810061567878</v>
      </c>
      <c r="H67" s="19">
        <v>222.22799999999998</v>
      </c>
      <c r="I67" s="140">
        <v>388.04899999999998</v>
      </c>
      <c r="J67" s="214">
        <f t="shared" si="58"/>
        <v>4.6020961957139637E-2</v>
      </c>
      <c r="K67" s="215">
        <f t="shared" si="59"/>
        <v>7.6755678164520849E-2</v>
      </c>
      <c r="L67" s="52">
        <f t="shared" ref="L67:L83" si="67">(I67-H67)/H67</f>
        <v>0.74617509944741445</v>
      </c>
      <c r="N67" s="40">
        <f t="shared" si="61"/>
        <v>7.3166299015573042</v>
      </c>
      <c r="O67" s="143">
        <f t="shared" si="62"/>
        <v>8.4024208041920172</v>
      </c>
      <c r="P67" s="52">
        <f t="shared" ref="P67:P68" si="68">(O67-N67)/N67</f>
        <v>0.14840041347500826</v>
      </c>
    </row>
    <row r="68" spans="1:16" ht="20.100000000000001" customHeight="1" x14ac:dyDescent="0.25">
      <c r="A68" s="38" t="s">
        <v>170</v>
      </c>
      <c r="B68" s="19">
        <v>243.77</v>
      </c>
      <c r="C68" s="140">
        <v>346.24</v>
      </c>
      <c r="D68" s="247">
        <f t="shared" si="55"/>
        <v>2.1498747662892007E-2</v>
      </c>
      <c r="E68" s="215">
        <f t="shared" si="56"/>
        <v>3.6092683476005624E-2</v>
      </c>
      <c r="F68" s="52">
        <f t="shared" si="66"/>
        <v>0.42035525290232595</v>
      </c>
      <c r="H68" s="19">
        <v>144.46200000000005</v>
      </c>
      <c r="I68" s="140">
        <v>192.20299999999997</v>
      </c>
      <c r="J68" s="214">
        <f t="shared" si="58"/>
        <v>2.99164830995748E-2</v>
      </c>
      <c r="K68" s="215">
        <f t="shared" si="59"/>
        <v>3.8017548325740821E-2</v>
      </c>
      <c r="L68" s="52">
        <f t="shared" si="67"/>
        <v>0.33047445002838055</v>
      </c>
      <c r="N68" s="40">
        <f t="shared" si="61"/>
        <v>5.9261599048283227</v>
      </c>
      <c r="O68" s="143">
        <f t="shared" si="62"/>
        <v>5.5511494916820689</v>
      </c>
      <c r="P68" s="52">
        <f t="shared" si="68"/>
        <v>-6.3280508654637385E-2</v>
      </c>
    </row>
    <row r="69" spans="1:16" ht="20.100000000000001" customHeight="1" x14ac:dyDescent="0.25">
      <c r="A69" s="38" t="s">
        <v>181</v>
      </c>
      <c r="B69" s="19">
        <v>64.679999999999993</v>
      </c>
      <c r="C69" s="140">
        <v>121.83</v>
      </c>
      <c r="D69" s="247">
        <f t="shared" si="55"/>
        <v>5.7043073341094264E-3</v>
      </c>
      <c r="E69" s="215">
        <f t="shared" si="56"/>
        <v>1.2699779424335041E-2</v>
      </c>
      <c r="F69" s="52">
        <f t="shared" si="66"/>
        <v>0.88358070500927666</v>
      </c>
      <c r="H69" s="19">
        <v>78.086000000000013</v>
      </c>
      <c r="I69" s="140">
        <v>154.57399999999998</v>
      </c>
      <c r="J69" s="214">
        <f t="shared" si="58"/>
        <v>1.6170747319803114E-2</v>
      </c>
      <c r="K69" s="215">
        <f t="shared" si="59"/>
        <v>3.0574572274642237E-2</v>
      </c>
      <c r="L69" s="52">
        <f t="shared" si="67"/>
        <v>0.97953538406372409</v>
      </c>
      <c r="N69" s="40">
        <f t="shared" ref="N69:N82" si="69">(H69/B69)*10</f>
        <v>12.072665429808291</v>
      </c>
      <c r="O69" s="143">
        <f t="shared" ref="O69:O82" si="70">(I69/C69)*10</f>
        <v>12.687679553476155</v>
      </c>
      <c r="P69" s="52">
        <f t="shared" ref="P69:P83" si="71">(O69-N69)/N69</f>
        <v>5.0942695897904136E-2</v>
      </c>
    </row>
    <row r="70" spans="1:16" ht="20.100000000000001" customHeight="1" x14ac:dyDescent="0.25">
      <c r="A70" s="38" t="s">
        <v>175</v>
      </c>
      <c r="B70" s="19">
        <v>813.73</v>
      </c>
      <c r="C70" s="140">
        <v>84.149999999999991</v>
      </c>
      <c r="D70" s="247">
        <f t="shared" si="55"/>
        <v>7.1765089780223626E-2</v>
      </c>
      <c r="E70" s="215">
        <f t="shared" si="56"/>
        <v>8.7719481125978303E-3</v>
      </c>
      <c r="F70" s="52">
        <f t="shared" si="66"/>
        <v>-0.89658732011846687</v>
      </c>
      <c r="H70" s="19">
        <v>133.74900000000002</v>
      </c>
      <c r="I70" s="140">
        <v>93.451000000000008</v>
      </c>
      <c r="J70" s="214">
        <f t="shared" si="58"/>
        <v>2.7697939237204452E-2</v>
      </c>
      <c r="K70" s="215">
        <f t="shared" si="59"/>
        <v>1.848450809086646E-2</v>
      </c>
      <c r="L70" s="52">
        <f t="shared" si="67"/>
        <v>-0.30129571062213556</v>
      </c>
      <c r="N70" s="40">
        <f t="shared" si="69"/>
        <v>1.6436533002347218</v>
      </c>
      <c r="O70" s="143">
        <f t="shared" si="70"/>
        <v>11.105288175876414</v>
      </c>
      <c r="P70" s="52">
        <f t="shared" si="71"/>
        <v>5.7564663267433129</v>
      </c>
    </row>
    <row r="71" spans="1:16" ht="20.100000000000001" customHeight="1" x14ac:dyDescent="0.25">
      <c r="A71" s="38" t="s">
        <v>189</v>
      </c>
      <c r="B71" s="19">
        <v>240.29</v>
      </c>
      <c r="C71" s="140">
        <v>158.52000000000007</v>
      </c>
      <c r="D71" s="247">
        <f t="shared" si="55"/>
        <v>2.1191836878682039E-2</v>
      </c>
      <c r="E71" s="215">
        <f t="shared" si="56"/>
        <v>1.6524411346512283E-2</v>
      </c>
      <c r="F71" s="52">
        <f t="shared" si="66"/>
        <v>-0.34029714095467944</v>
      </c>
      <c r="H71" s="19">
        <v>114.27700000000002</v>
      </c>
      <c r="I71" s="140">
        <v>90.777000000000001</v>
      </c>
      <c r="J71" s="214">
        <f t="shared" si="58"/>
        <v>2.3665503310006154E-2</v>
      </c>
      <c r="K71" s="215">
        <f t="shared" si="59"/>
        <v>1.7955593743936231E-2</v>
      </c>
      <c r="L71" s="52">
        <f t="shared" si="67"/>
        <v>-0.20564068010185788</v>
      </c>
      <c r="N71" s="40">
        <f t="shared" si="69"/>
        <v>4.7557950809438605</v>
      </c>
      <c r="O71" s="143">
        <f t="shared" si="70"/>
        <v>5.7265329295987861</v>
      </c>
      <c r="P71" s="52">
        <f t="shared" si="71"/>
        <v>0.20411683685544074</v>
      </c>
    </row>
    <row r="72" spans="1:16" ht="20.100000000000001" customHeight="1" x14ac:dyDescent="0.25">
      <c r="A72" s="38" t="s">
        <v>173</v>
      </c>
      <c r="B72" s="19">
        <v>166.52</v>
      </c>
      <c r="C72" s="140">
        <v>114.44000000000001</v>
      </c>
      <c r="D72" s="247">
        <f t="shared" si="55"/>
        <v>1.4685857409955193E-2</v>
      </c>
      <c r="E72" s="215">
        <f t="shared" si="56"/>
        <v>1.1929432465902506E-2</v>
      </c>
      <c r="F72" s="52">
        <f t="shared" si="66"/>
        <v>-0.31275522459764588</v>
      </c>
      <c r="H72" s="19">
        <v>111.59200000000001</v>
      </c>
      <c r="I72" s="140">
        <v>80.628000000000014</v>
      </c>
      <c r="J72" s="214">
        <f t="shared" si="58"/>
        <v>2.3109469494038228E-2</v>
      </c>
      <c r="K72" s="215">
        <f t="shared" si="59"/>
        <v>1.5948132372584359E-2</v>
      </c>
      <c r="L72" s="52">
        <f t="shared" si="67"/>
        <v>-0.27747508781991537</v>
      </c>
      <c r="N72" s="40">
        <f t="shared" si="69"/>
        <v>6.7014172471775169</v>
      </c>
      <c r="O72" s="143">
        <f t="shared" si="70"/>
        <v>7.0454386578119541</v>
      </c>
      <c r="P72" s="52">
        <f t="shared" si="71"/>
        <v>5.1335620204715826E-2</v>
      </c>
    </row>
    <row r="73" spans="1:16" ht="20.100000000000001" customHeight="1" x14ac:dyDescent="0.25">
      <c r="A73" s="38" t="s">
        <v>192</v>
      </c>
      <c r="B73" s="19">
        <v>50</v>
      </c>
      <c r="C73" s="140">
        <v>84.26</v>
      </c>
      <c r="D73" s="247">
        <f t="shared" si="55"/>
        <v>4.4096377041662237E-3</v>
      </c>
      <c r="E73" s="215">
        <f t="shared" si="56"/>
        <v>8.7834147114378286E-3</v>
      </c>
      <c r="F73" s="52">
        <f t="shared" si="66"/>
        <v>0.68520000000000014</v>
      </c>
      <c r="H73" s="19">
        <v>35.741</v>
      </c>
      <c r="I73" s="140">
        <v>61.822999999999993</v>
      </c>
      <c r="J73" s="214">
        <f t="shared" si="58"/>
        <v>7.4015659651804804E-3</v>
      </c>
      <c r="K73" s="215">
        <f t="shared" si="59"/>
        <v>1.2228523436898878E-2</v>
      </c>
      <c r="L73" s="52">
        <f t="shared" si="67"/>
        <v>0.72975014689012596</v>
      </c>
      <c r="N73" s="40">
        <f t="shared" si="69"/>
        <v>7.1482000000000001</v>
      </c>
      <c r="O73" s="143">
        <f t="shared" si="70"/>
        <v>7.3371706622359358</v>
      </c>
      <c r="P73" s="52">
        <f t="shared" si="71"/>
        <v>2.6436118496395697E-2</v>
      </c>
    </row>
    <row r="74" spans="1:16" ht="20.100000000000001" customHeight="1" x14ac:dyDescent="0.25">
      <c r="A74" s="38" t="s">
        <v>180</v>
      </c>
      <c r="B74" s="19">
        <v>89.75</v>
      </c>
      <c r="C74" s="140">
        <v>65.510000000000005</v>
      </c>
      <c r="D74" s="247">
        <f t="shared" si="55"/>
        <v>7.9152996789783724E-3</v>
      </c>
      <c r="E74" s="215">
        <f t="shared" si="56"/>
        <v>6.8288808182564937E-3</v>
      </c>
      <c r="F74" s="52">
        <f t="shared" si="66"/>
        <v>-0.27008356545960999</v>
      </c>
      <c r="H74" s="19">
        <v>67.435999999999993</v>
      </c>
      <c r="I74" s="140">
        <v>47.671000000000006</v>
      </c>
      <c r="J74" s="214">
        <f t="shared" si="58"/>
        <v>1.3965250060935923E-2</v>
      </c>
      <c r="K74" s="215">
        <f t="shared" si="59"/>
        <v>9.4292729366159279E-3</v>
      </c>
      <c r="L74" s="52">
        <f t="shared" si="67"/>
        <v>-0.29309271012515553</v>
      </c>
      <c r="N74" s="40">
        <f t="shared" si="69"/>
        <v>7.5137604456824505</v>
      </c>
      <c r="O74" s="143">
        <f t="shared" si="70"/>
        <v>7.2769042894214628</v>
      </c>
      <c r="P74" s="52">
        <f t="shared" si="71"/>
        <v>-3.1522984792134237E-2</v>
      </c>
    </row>
    <row r="75" spans="1:16" ht="20.100000000000001" customHeight="1" x14ac:dyDescent="0.25">
      <c r="A75" s="38" t="s">
        <v>186</v>
      </c>
      <c r="B75" s="19">
        <v>1.1599999999999999</v>
      </c>
      <c r="C75" s="140">
        <v>36.309999999999995</v>
      </c>
      <c r="D75" s="247">
        <f t="shared" si="55"/>
        <v>1.0230359473665639E-4</v>
      </c>
      <c r="E75" s="215">
        <f t="shared" si="56"/>
        <v>3.7850200352754272E-3</v>
      </c>
      <c r="F75" s="52">
        <f t="shared" si="66"/>
        <v>30.301724137931036</v>
      </c>
      <c r="H75" s="19">
        <v>1.4130000000000003</v>
      </c>
      <c r="I75" s="140">
        <v>28.173999999999996</v>
      </c>
      <c r="J75" s="214">
        <f t="shared" si="58"/>
        <v>2.9261667857082962E-4</v>
      </c>
      <c r="K75" s="215">
        <f t="shared" si="59"/>
        <v>5.5727871392716134E-3</v>
      </c>
      <c r="L75" s="52">
        <f t="shared" ref="L75:L81" si="72">(I75-H75)/H75</f>
        <v>18.939136588818112</v>
      </c>
      <c r="N75" s="40">
        <f t="shared" ref="N75" si="73">(H75/B75)*10</f>
        <v>12.181034482758623</v>
      </c>
      <c r="O75" s="143">
        <f t="shared" ref="O75" si="74">(I75/C75)*10</f>
        <v>7.7592949600660974</v>
      </c>
      <c r="P75" s="52">
        <f t="shared" si="71"/>
        <v>-0.36300197072351936</v>
      </c>
    </row>
    <row r="76" spans="1:16" ht="20.100000000000001" customHeight="1" x14ac:dyDescent="0.25">
      <c r="A76" s="38" t="s">
        <v>178</v>
      </c>
      <c r="B76" s="19">
        <v>53.199999999999996</v>
      </c>
      <c r="C76" s="140">
        <v>39.42</v>
      </c>
      <c r="D76" s="247">
        <f t="shared" si="55"/>
        <v>4.6918545172328621E-3</v>
      </c>
      <c r="E76" s="215">
        <f t="shared" si="56"/>
        <v>4.1092120570244382E-3</v>
      </c>
      <c r="F76" s="52">
        <f t="shared" si="66"/>
        <v>-0.25902255639097738</v>
      </c>
      <c r="H76" s="19">
        <v>36.920999999999999</v>
      </c>
      <c r="I76" s="140">
        <v>22.771000000000001</v>
      </c>
      <c r="J76" s="214">
        <f t="shared" si="58"/>
        <v>7.645930919684075E-3</v>
      </c>
      <c r="K76" s="215">
        <f t="shared" si="59"/>
        <v>4.5040795040943403E-3</v>
      </c>
      <c r="L76" s="52">
        <f t="shared" si="72"/>
        <v>-0.38325072451992087</v>
      </c>
      <c r="N76" s="40">
        <f t="shared" ref="N76:N77" si="75">(H76/B76)*10</f>
        <v>6.9400375939849628</v>
      </c>
      <c r="O76" s="143">
        <f t="shared" ref="O76:O77" si="76">(I76/C76)*10</f>
        <v>5.7765093860984269</v>
      </c>
      <c r="P76" s="52">
        <f t="shared" ref="P76:P77" si="77">(O76-N76)/N76</f>
        <v>-0.16765445318264321</v>
      </c>
    </row>
    <row r="77" spans="1:16" ht="20.100000000000001" customHeight="1" x14ac:dyDescent="0.25">
      <c r="A77" s="38" t="s">
        <v>188</v>
      </c>
      <c r="B77" s="19">
        <v>35.5</v>
      </c>
      <c r="C77" s="140">
        <v>19.989999999999998</v>
      </c>
      <c r="D77" s="247">
        <f t="shared" si="55"/>
        <v>3.1308427699580188E-3</v>
      </c>
      <c r="E77" s="215">
        <f t="shared" si="56"/>
        <v>2.0837937346503935E-3</v>
      </c>
      <c r="F77" s="52">
        <f t="shared" si="66"/>
        <v>-0.43690140845070424</v>
      </c>
      <c r="H77" s="19">
        <v>46.969000000000001</v>
      </c>
      <c r="I77" s="140">
        <v>15.017999999999997</v>
      </c>
      <c r="J77" s="214">
        <f t="shared" si="58"/>
        <v>9.7267606339655303E-3</v>
      </c>
      <c r="K77" s="215">
        <f t="shared" si="59"/>
        <v>2.9705443762895255E-3</v>
      </c>
      <c r="L77" s="52">
        <f t="shared" si="72"/>
        <v>-0.68025719091315551</v>
      </c>
      <c r="N77" s="40">
        <f t="shared" si="75"/>
        <v>13.230704225352113</v>
      </c>
      <c r="O77" s="143">
        <f t="shared" si="76"/>
        <v>7.5127563781890938</v>
      </c>
      <c r="P77" s="52">
        <f t="shared" si="77"/>
        <v>-0.43217260017093656</v>
      </c>
    </row>
    <row r="78" spans="1:16" ht="20.100000000000001" customHeight="1" x14ac:dyDescent="0.25">
      <c r="A78" s="38" t="s">
        <v>221</v>
      </c>
      <c r="B78" s="19">
        <v>12.35</v>
      </c>
      <c r="C78" s="140">
        <v>16.53</v>
      </c>
      <c r="D78" s="247">
        <f t="shared" si="55"/>
        <v>1.0891805129290572E-3</v>
      </c>
      <c r="E78" s="215">
        <f t="shared" si="56"/>
        <v>1.723117080228665E-3</v>
      </c>
      <c r="F78" s="52">
        <f t="shared" si="66"/>
        <v>0.33846153846153859</v>
      </c>
      <c r="H78" s="19">
        <v>12.613</v>
      </c>
      <c r="I78" s="140">
        <v>14.997</v>
      </c>
      <c r="J78" s="214">
        <f t="shared" si="58"/>
        <v>2.6120128569100303E-3</v>
      </c>
      <c r="K78" s="215">
        <f t="shared" si="59"/>
        <v>2.9663905986958331E-3</v>
      </c>
      <c r="L78" s="52">
        <f t="shared" si="72"/>
        <v>0.18901133750891941</v>
      </c>
      <c r="N78" s="40">
        <f t="shared" si="69"/>
        <v>10.212955465587044</v>
      </c>
      <c r="O78" s="143">
        <f t="shared" ref="O78" si="78">(I78/C78)*10</f>
        <v>9.0725952813067146</v>
      </c>
      <c r="P78" s="52">
        <f t="shared" si="71"/>
        <v>-0.11165819611402572</v>
      </c>
    </row>
    <row r="79" spans="1:16" ht="20.100000000000001" customHeight="1" x14ac:dyDescent="0.25">
      <c r="A79" s="38" t="s">
        <v>193</v>
      </c>
      <c r="B79" s="19">
        <v>5.09</v>
      </c>
      <c r="C79" s="140">
        <v>12.739999999999998</v>
      </c>
      <c r="D79" s="247">
        <f t="shared" si="55"/>
        <v>4.4890111828412157E-4</v>
      </c>
      <c r="E79" s="215">
        <f t="shared" si="56"/>
        <v>1.3280406292869441E-3</v>
      </c>
      <c r="F79" s="52">
        <f t="shared" si="66"/>
        <v>1.5029469548133594</v>
      </c>
      <c r="H79" s="19">
        <v>2.9959999999999996</v>
      </c>
      <c r="I79" s="140">
        <v>12.078999999999999</v>
      </c>
      <c r="J79" s="214">
        <f t="shared" si="58"/>
        <v>6.2043847770573615E-4</v>
      </c>
      <c r="K79" s="215">
        <f t="shared" si="59"/>
        <v>2.3892133121055522E-3</v>
      </c>
      <c r="L79" s="52">
        <f t="shared" si="72"/>
        <v>3.031708945260347</v>
      </c>
      <c r="N79" s="40">
        <f t="shared" si="69"/>
        <v>5.8860510805500974</v>
      </c>
      <c r="O79" s="143">
        <f t="shared" ref="O79:O81" si="79">(I79/C79)*10</f>
        <v>9.4811616954474101</v>
      </c>
      <c r="P79" s="52">
        <f t="shared" si="71"/>
        <v>0.61078481407968366</v>
      </c>
    </row>
    <row r="80" spans="1:16" ht="20.100000000000001" customHeight="1" x14ac:dyDescent="0.25">
      <c r="A80" s="38" t="s">
        <v>190</v>
      </c>
      <c r="B80" s="19">
        <v>27.66</v>
      </c>
      <c r="C80" s="140">
        <v>18.78</v>
      </c>
      <c r="D80" s="247">
        <f t="shared" si="55"/>
        <v>2.4394115779447553E-3</v>
      </c>
      <c r="E80" s="215">
        <f t="shared" si="56"/>
        <v>1.9576611474104253E-3</v>
      </c>
      <c r="F80" s="52">
        <f t="shared" si="66"/>
        <v>-0.32104121475054226</v>
      </c>
      <c r="H80" s="19">
        <v>9.4039999999999981</v>
      </c>
      <c r="I80" s="140">
        <v>10.350999999999999</v>
      </c>
      <c r="J80" s="214">
        <f t="shared" si="58"/>
        <v>1.9474644340269501E-3</v>
      </c>
      <c r="K80" s="215">
        <f t="shared" si="59"/>
        <v>2.047416755824536E-3</v>
      </c>
      <c r="L80" s="52">
        <f t="shared" si="72"/>
        <v>0.10070182900893249</v>
      </c>
      <c r="N80" s="40">
        <f t="shared" si="69"/>
        <v>3.3998553868402013</v>
      </c>
      <c r="O80" s="143">
        <f t="shared" si="79"/>
        <v>5.5117145899893494</v>
      </c>
      <c r="P80" s="52">
        <f t="shared" si="71"/>
        <v>0.62116147978631919</v>
      </c>
    </row>
    <row r="81" spans="1:16" ht="20.100000000000001" customHeight="1" x14ac:dyDescent="0.25">
      <c r="A81" s="38" t="s">
        <v>196</v>
      </c>
      <c r="B81" s="19">
        <v>1.79</v>
      </c>
      <c r="C81" s="140">
        <v>4.8699999999999992</v>
      </c>
      <c r="D81" s="247">
        <f t="shared" si="55"/>
        <v>1.5786502980915081E-4</v>
      </c>
      <c r="E81" s="215">
        <f t="shared" si="56"/>
        <v>5.0765760318896526E-4</v>
      </c>
      <c r="F81" s="52">
        <f t="shared" si="66"/>
        <v>1.720670391061452</v>
      </c>
      <c r="H81" s="19">
        <v>2.3480000000000003</v>
      </c>
      <c r="I81" s="140">
        <v>6.2970000000000006</v>
      </c>
      <c r="J81" s="214">
        <f t="shared" si="58"/>
        <v>4.8624484167325398E-4</v>
      </c>
      <c r="K81" s="215">
        <f t="shared" si="59"/>
        <v>1.2455398813087726E-3</v>
      </c>
      <c r="L81" s="52">
        <f t="shared" si="72"/>
        <v>1.6818568994889267</v>
      </c>
      <c r="N81" s="40">
        <f t="shared" si="69"/>
        <v>13.117318435754191</v>
      </c>
      <c r="O81" s="143">
        <f t="shared" si="79"/>
        <v>12.930184804928135</v>
      </c>
      <c r="P81" s="52">
        <f t="shared" si="71"/>
        <v>-1.4266149879839842E-2</v>
      </c>
    </row>
    <row r="82" spans="1:16" ht="20.100000000000001" customHeight="1" x14ac:dyDescent="0.25">
      <c r="A82" s="38" t="s">
        <v>197</v>
      </c>
      <c r="B82" s="19">
        <v>3.54</v>
      </c>
      <c r="C82" s="140">
        <v>3.03</v>
      </c>
      <c r="D82" s="247">
        <f t="shared" si="55"/>
        <v>3.1220234945496863E-4</v>
      </c>
      <c r="E82" s="215">
        <f t="shared" si="56"/>
        <v>3.1585267713810371E-4</v>
      </c>
      <c r="F82" s="52">
        <f t="shared" si="66"/>
        <v>-0.14406779661016955</v>
      </c>
      <c r="H82" s="19">
        <v>6.7409999999999997</v>
      </c>
      <c r="I82" s="140">
        <v>6.1609999999999996</v>
      </c>
      <c r="J82" s="214">
        <f t="shared" si="58"/>
        <v>1.3959865748379065E-3</v>
      </c>
      <c r="K82" s="215">
        <f t="shared" si="59"/>
        <v>1.2186392264162849E-3</v>
      </c>
      <c r="L82" s="52">
        <f t="shared" si="67"/>
        <v>-8.604064678831036E-2</v>
      </c>
      <c r="N82" s="40">
        <f t="shared" si="69"/>
        <v>19.042372881355931</v>
      </c>
      <c r="O82" s="143">
        <f t="shared" si="70"/>
        <v>20.333333333333332</v>
      </c>
      <c r="P82" s="52">
        <f t="shared" si="71"/>
        <v>6.7794095831479023E-2</v>
      </c>
    </row>
    <row r="83" spans="1:16" ht="20.100000000000001" customHeight="1" thickBot="1" x14ac:dyDescent="0.3">
      <c r="A83" s="8" t="s">
        <v>17</v>
      </c>
      <c r="B83" s="19">
        <f>B84-SUM(B63:B82)</f>
        <v>15.040000000000873</v>
      </c>
      <c r="C83" s="140">
        <f>C84-SUM(C63:C82)</f>
        <v>14.93999999999869</v>
      </c>
      <c r="D83" s="247">
        <f t="shared" si="55"/>
        <v>1.3264190214132771E-3</v>
      </c>
      <c r="E83" s="215">
        <f t="shared" si="56"/>
        <v>1.5573726060867511E-3</v>
      </c>
      <c r="F83" s="52">
        <f t="shared" si="66"/>
        <v>-6.6489361703575122E-3</v>
      </c>
      <c r="H83" s="19">
        <f>H84-SUM(H63:H82)</f>
        <v>12.135999999998603</v>
      </c>
      <c r="I83" s="140">
        <f>I84-SUM(I63:I82)</f>
        <v>11.369000000000597</v>
      </c>
      <c r="J83" s="214">
        <f t="shared" si="58"/>
        <v>2.5132314303858306E-3</v>
      </c>
      <c r="K83" s="215">
        <f t="shared" si="59"/>
        <v>2.2487760696522432E-3</v>
      </c>
      <c r="L83" s="52">
        <f t="shared" si="67"/>
        <v>-6.3200395517311686E-2</v>
      </c>
      <c r="N83" s="40">
        <f t="shared" ref="N83" si="80">(H83/B83)*10</f>
        <v>8.0691489361688156</v>
      </c>
      <c r="O83" s="143">
        <f t="shared" ref="O83" si="81">(I83/C83)*10</f>
        <v>7.6097724230265023</v>
      </c>
      <c r="P83" s="52">
        <f t="shared" si="71"/>
        <v>-5.6929983171239193E-2</v>
      </c>
    </row>
    <row r="84" spans="1:16" ht="26.25" customHeight="1" thickBot="1" x14ac:dyDescent="0.3">
      <c r="A84" s="12" t="s">
        <v>18</v>
      </c>
      <c r="B84" s="17">
        <v>11338.800000000005</v>
      </c>
      <c r="C84" s="145">
        <v>9593.08</v>
      </c>
      <c r="D84" s="243">
        <f>SUM(D63:D83)</f>
        <v>1</v>
      </c>
      <c r="E84" s="244">
        <f>SUM(E63:E83)</f>
        <v>1</v>
      </c>
      <c r="F84" s="57">
        <f>(C84-B84)/B84</f>
        <v>-0.15395985465834164</v>
      </c>
      <c r="G84" s="1"/>
      <c r="H84" s="17">
        <v>4828.8429999999989</v>
      </c>
      <c r="I84" s="145">
        <v>5055.6389999999992</v>
      </c>
      <c r="J84" s="255">
        <f t="shared" si="58"/>
        <v>1</v>
      </c>
      <c r="K84" s="244">
        <f t="shared" si="59"/>
        <v>1</v>
      </c>
      <c r="L84" s="57">
        <f>(I84-H84)/H84</f>
        <v>4.6966944255590899E-2</v>
      </c>
      <c r="M84" s="1"/>
      <c r="N84" s="37">
        <f t="shared" ref="N84:O84" si="82">(H84/B84)*10</f>
        <v>4.2586896320598271</v>
      </c>
      <c r="O84" s="150">
        <f t="shared" si="82"/>
        <v>5.2700894811676751</v>
      </c>
      <c r="P84" s="57">
        <f>(O84-N84)/N84</f>
        <v>0.23749085669308517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0:O60"/>
    <mergeCell ref="N36:O36"/>
    <mergeCell ref="B37:C37"/>
    <mergeCell ref="D37:E37"/>
    <mergeCell ref="H37:I37"/>
    <mergeCell ref="J37:K37"/>
    <mergeCell ref="N37:O37"/>
    <mergeCell ref="J36:K36"/>
    <mergeCell ref="N61:O61"/>
    <mergeCell ref="A60:A62"/>
    <mergeCell ref="B60:C60"/>
    <mergeCell ref="D60:E60"/>
    <mergeCell ref="H60:I60"/>
    <mergeCell ref="J60:K60"/>
    <mergeCell ref="B61:C61"/>
    <mergeCell ref="D61:E61"/>
    <mergeCell ref="H61:I61"/>
    <mergeCell ref="J61:K6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7 J7:L17 N7:N17 J26:K26 J32:L33 J31:K31 D33:F33 O7:P17 O32:P33 D39:F48 K39:L48 N39:P48 D26:E26 D25:E25 D28:E30 D27:E27 D32:E32 D31:E31 J25:K25 J28:K30 J27:K27 N32:N33 D57:F57 D51:E55 D50:E50 D49:E49 K50 K49 J56:L57 J55:K55 N57:P57 D56:E56 K51:K54 D19:F24 D18:E18 J20:L24 J18:K18 N19:N24 O19:P24 J19:K19 D63:E6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F39:F57 L39:L57 P39:P57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P63:P84</xm:sqref>
        </x14:conditionalFormatting>
        <x14:conditionalFormatting xmlns:xm="http://schemas.microsoft.com/office/excel/2006/main">
          <x14:cfRule type="iconSet" priority="3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F63:F84</xm:sqref>
        </x14:conditionalFormatting>
        <x14:conditionalFormatting xmlns:xm="http://schemas.microsoft.com/office/excel/2006/main">
          <x14:cfRule type="iconSet" priority="332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L63:L84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customWidth="1"/>
    <col min="18" max="19" width="9.140625" customWidth="1"/>
    <col min="20" max="20" width="11.28515625" customWidth="1"/>
  </cols>
  <sheetData>
    <row r="1" spans="1:20" ht="15.75" x14ac:dyDescent="0.25">
      <c r="A1" s="30" t="s">
        <v>46</v>
      </c>
      <c r="B1" s="4"/>
    </row>
    <row r="3" spans="1:20" ht="15.75" thickBot="1" x14ac:dyDescent="0.3"/>
    <row r="4" spans="1:20" x14ac:dyDescent="0.25">
      <c r="A4" s="331" t="s">
        <v>3</v>
      </c>
      <c r="B4" s="345"/>
      <c r="C4" s="345"/>
      <c r="D4" s="356" t="s">
        <v>1</v>
      </c>
      <c r="E4" s="364"/>
      <c r="F4" s="344" t="s">
        <v>13</v>
      </c>
      <c r="G4" s="344"/>
      <c r="H4" s="363" t="s">
        <v>34</v>
      </c>
      <c r="I4" s="364"/>
      <c r="K4" s="356" t="s">
        <v>19</v>
      </c>
      <c r="L4" s="364"/>
      <c r="M4" s="344" t="s">
        <v>13</v>
      </c>
      <c r="N4" s="344"/>
      <c r="O4" s="363" t="s">
        <v>34</v>
      </c>
      <c r="P4" s="364"/>
      <c r="R4" s="356" t="s">
        <v>22</v>
      </c>
      <c r="S4" s="344"/>
      <c r="T4" s="69" t="s">
        <v>0</v>
      </c>
    </row>
    <row r="5" spans="1:20" x14ac:dyDescent="0.25">
      <c r="A5" s="346"/>
      <c r="B5" s="347"/>
      <c r="C5" s="347"/>
      <c r="D5" s="365" t="s">
        <v>40</v>
      </c>
      <c r="E5" s="366"/>
      <c r="F5" s="367" t="str">
        <f>D5</f>
        <v>jan - mar</v>
      </c>
      <c r="G5" s="367"/>
      <c r="H5" s="365" t="str">
        <f>F5</f>
        <v>jan - mar</v>
      </c>
      <c r="I5" s="366"/>
      <c r="K5" s="365" t="str">
        <f>D5</f>
        <v>jan - mar</v>
      </c>
      <c r="L5" s="366"/>
      <c r="M5" s="367" t="str">
        <f>D5</f>
        <v>jan - mar</v>
      </c>
      <c r="N5" s="367"/>
      <c r="O5" s="365" t="str">
        <f>D5</f>
        <v>jan - mar</v>
      </c>
      <c r="P5" s="366"/>
      <c r="R5" s="365" t="str">
        <f>D5</f>
        <v>jan - mar</v>
      </c>
      <c r="S5" s="367"/>
      <c r="T5" s="67" t="s">
        <v>35</v>
      </c>
    </row>
    <row r="6" spans="1:20" ht="15.75" thickBot="1" x14ac:dyDescent="0.3">
      <c r="A6" s="346"/>
      <c r="B6" s="347"/>
      <c r="C6" s="347"/>
      <c r="D6" s="16">
        <v>2016</v>
      </c>
      <c r="E6" s="67">
        <v>2017</v>
      </c>
      <c r="F6" s="68">
        <f>D6</f>
        <v>2016</v>
      </c>
      <c r="G6" s="68">
        <f>E6</f>
        <v>2017</v>
      </c>
      <c r="H6" s="16" t="s">
        <v>1</v>
      </c>
      <c r="I6" s="67" t="s">
        <v>14</v>
      </c>
      <c r="K6" s="16">
        <f>D6</f>
        <v>2016</v>
      </c>
      <c r="L6" s="67">
        <f>E6</f>
        <v>2017</v>
      </c>
      <c r="M6" s="68">
        <f>F6</f>
        <v>2016</v>
      </c>
      <c r="N6" s="67">
        <f>G6</f>
        <v>2017</v>
      </c>
      <c r="O6" s="68">
        <v>1000</v>
      </c>
      <c r="P6" s="67" t="s">
        <v>14</v>
      </c>
      <c r="R6" s="16">
        <f>D6</f>
        <v>2016</v>
      </c>
      <c r="S6" s="68">
        <f>E6</f>
        <v>2017</v>
      </c>
      <c r="T6" s="67" t="s">
        <v>23</v>
      </c>
    </row>
    <row r="7" spans="1:20" ht="24" customHeight="1" thickBot="1" x14ac:dyDescent="0.3">
      <c r="A7" s="72" t="s">
        <v>29</v>
      </c>
      <c r="B7" s="13"/>
      <c r="C7" s="13"/>
      <c r="D7" s="17">
        <v>102240.55999999995</v>
      </c>
      <c r="E7" s="18">
        <v>116110.23999999989</v>
      </c>
      <c r="F7" s="14">
        <f>D7/D17</f>
        <v>0.22691739095878957</v>
      </c>
      <c r="G7" s="14">
        <f>E7/E17</f>
        <v>0.24204639705687503</v>
      </c>
      <c r="H7" s="80">
        <f t="shared" ref="H7:H19" si="0">(E7-D7)/D7</f>
        <v>0.13565731643097359</v>
      </c>
      <c r="I7" s="83">
        <f t="shared" ref="I7:I19" si="1">(G7-F7)/F7</f>
        <v>6.667186694753173E-2</v>
      </c>
      <c r="J7" s="1"/>
      <c r="K7" s="17">
        <v>22007.724999999995</v>
      </c>
      <c r="L7" s="18">
        <v>23490.648999999994</v>
      </c>
      <c r="M7" s="14">
        <f>K7/K17</f>
        <v>0.26542612974161889</v>
      </c>
      <c r="N7" s="14">
        <f>L7/L17</f>
        <v>0.24583232837712149</v>
      </c>
      <c r="O7" s="80">
        <f t="shared" ref="O7:O8" si="2">(L7-K7)/K7</f>
        <v>6.7381976101573399E-2</v>
      </c>
      <c r="P7" s="83">
        <f t="shared" ref="P7:P8" si="3">(N7-M7)/M7</f>
        <v>-7.3820167530495723E-2</v>
      </c>
      <c r="Q7" s="1"/>
      <c r="R7" s="24">
        <f>(K7/D7)*10</f>
        <v>2.1525434719841132</v>
      </c>
      <c r="S7" s="62">
        <f>(L7/E7)*10</f>
        <v>2.0231332740333681</v>
      </c>
      <c r="T7" s="50">
        <f>(S7-R7)/R7</f>
        <v>-6.0119667563071758E-2</v>
      </c>
    </row>
    <row r="8" spans="1:20" s="3" customFormat="1" ht="24" customHeight="1" x14ac:dyDescent="0.25">
      <c r="A8" s="73" t="s">
        <v>44</v>
      </c>
      <c r="C8"/>
      <c r="D8" s="19">
        <v>91846.879999999946</v>
      </c>
      <c r="E8" s="20">
        <v>93732.72999999988</v>
      </c>
      <c r="F8" s="47">
        <f>D8/D7</f>
        <v>0.89834093240490842</v>
      </c>
      <c r="G8" s="47">
        <f>E8/E7</f>
        <v>0.80727358758366163</v>
      </c>
      <c r="H8" s="81">
        <f t="shared" ref="H8:H16" si="4">(E8-D8)/D8</f>
        <v>2.0532542858286904E-2</v>
      </c>
      <c r="I8" s="84">
        <f t="shared" ref="I8:I16" si="5">(G8-F8)/F8</f>
        <v>-0.10137281018405168</v>
      </c>
      <c r="K8" s="19">
        <v>21170.067999999996</v>
      </c>
      <c r="L8" s="20">
        <v>22123.445999999996</v>
      </c>
      <c r="M8" s="47">
        <f>K8/K7</f>
        <v>0.96193804675403749</v>
      </c>
      <c r="N8" s="47">
        <f>L8/L7</f>
        <v>0.94179798948934967</v>
      </c>
      <c r="O8" s="81">
        <f t="shared" si="2"/>
        <v>4.5034243631149454E-2</v>
      </c>
      <c r="P8" s="84">
        <f t="shared" si="3"/>
        <v>-2.093695881210687E-2</v>
      </c>
      <c r="R8" s="27">
        <f t="shared" ref="R8:R21" si="6">(K8/D8)*10</f>
        <v>2.3049305539828908</v>
      </c>
      <c r="S8" s="28">
        <f t="shared" ref="S8:S21" si="7">(L8/E8)*10</f>
        <v>2.3602690330261398</v>
      </c>
      <c r="T8" s="49">
        <f t="shared" ref="T8:T21" si="8">(S8-R8)/R8</f>
        <v>2.4008740284007589E-2</v>
      </c>
    </row>
    <row r="9" spans="1:20" s="3" customFormat="1" ht="24" customHeight="1" x14ac:dyDescent="0.25">
      <c r="A9" s="77" t="s">
        <v>43</v>
      </c>
      <c r="B9" s="70"/>
      <c r="C9" s="71"/>
      <c r="D9" s="78">
        <v>10394</v>
      </c>
      <c r="E9" s="79">
        <f>E10+E11</f>
        <v>22377.510000000002</v>
      </c>
      <c r="F9" s="45">
        <f>D9/D7</f>
        <v>0.10166219746840202</v>
      </c>
      <c r="G9" s="45">
        <f>E9/E7</f>
        <v>0.19272641241633834</v>
      </c>
      <c r="H9" s="82">
        <f t="shared" si="4"/>
        <v>1.1529257263806043</v>
      </c>
      <c r="I9" s="85">
        <f t="shared" si="5"/>
        <v>0.89575296634956469</v>
      </c>
      <c r="K9" s="78">
        <v>838</v>
      </c>
      <c r="L9" s="79">
        <f>L10+L11</f>
        <v>1367.203</v>
      </c>
      <c r="M9" s="45">
        <f>K9/K7</f>
        <v>3.8077538682439925E-2</v>
      </c>
      <c r="N9" s="45">
        <f>L9/L7</f>
        <v>5.8202010510650444E-2</v>
      </c>
      <c r="O9" s="82">
        <f t="shared" ref="O9:O21" si="9">(L9-K9)/K9</f>
        <v>0.63150715990453454</v>
      </c>
      <c r="P9" s="85">
        <f t="shared" ref="P9:P21" si="10">(N9-M9)/M9</f>
        <v>0.52851293766766616</v>
      </c>
      <c r="R9" s="63">
        <f t="shared" si="6"/>
        <v>0.80623436598037335</v>
      </c>
      <c r="S9" s="64">
        <f t="shared" si="7"/>
        <v>0.61097190884955466</v>
      </c>
      <c r="T9" s="51">
        <f t="shared" si="8"/>
        <v>-0.24219068966798679</v>
      </c>
    </row>
    <row r="10" spans="1:20" s="3" customFormat="1" ht="24" customHeight="1" x14ac:dyDescent="0.25">
      <c r="A10" s="46"/>
      <c r="B10" s="74" t="s">
        <v>42</v>
      </c>
      <c r="C10"/>
      <c r="D10" s="19"/>
      <c r="E10" s="20">
        <v>12839.370000000004</v>
      </c>
      <c r="F10" s="47"/>
      <c r="G10" s="47">
        <f>E10/E9</f>
        <v>0.57376222823719003</v>
      </c>
      <c r="H10" s="86" t="e">
        <f t="shared" si="4"/>
        <v>#DIV/0!</v>
      </c>
      <c r="I10" s="87" t="e">
        <f t="shared" si="5"/>
        <v>#DIV/0!</v>
      </c>
      <c r="K10" s="19"/>
      <c r="L10" s="20">
        <v>703.62100000000021</v>
      </c>
      <c r="M10" s="47"/>
      <c r="N10" s="47">
        <f>L10/L9</f>
        <v>0.51464266827969241</v>
      </c>
      <c r="O10" s="86" t="e">
        <f t="shared" si="9"/>
        <v>#DIV/0!</v>
      </c>
      <c r="P10" s="87" t="e">
        <f t="shared" si="10"/>
        <v>#DIV/0!</v>
      </c>
      <c r="R10" s="88" t="e">
        <f t="shared" si="6"/>
        <v>#DIV/0!</v>
      </c>
      <c r="S10" s="89">
        <f t="shared" si="7"/>
        <v>0.54801832177123955</v>
      </c>
      <c r="T10" s="90" t="e">
        <f t="shared" si="8"/>
        <v>#DIV/0!</v>
      </c>
    </row>
    <row r="11" spans="1:20" s="3" customFormat="1" ht="24" customHeight="1" thickBot="1" x14ac:dyDescent="0.3">
      <c r="A11" s="46"/>
      <c r="B11" s="74" t="s">
        <v>45</v>
      </c>
      <c r="C11"/>
      <c r="D11" s="19"/>
      <c r="E11" s="20">
        <v>9538.1399999999976</v>
      </c>
      <c r="F11" s="47">
        <f>D11/D9</f>
        <v>0</v>
      </c>
      <c r="G11" s="47">
        <f>E11/E9</f>
        <v>0.42623777176280991</v>
      </c>
      <c r="H11" s="86" t="e">
        <f t="shared" si="4"/>
        <v>#DIV/0!</v>
      </c>
      <c r="I11" s="87" t="e">
        <f t="shared" si="5"/>
        <v>#DIV/0!</v>
      </c>
      <c r="K11" s="19"/>
      <c r="L11" s="20">
        <v>663.58199999999977</v>
      </c>
      <c r="M11" s="47">
        <f>K11/K9</f>
        <v>0</v>
      </c>
      <c r="N11" s="47">
        <f>L11/L9</f>
        <v>0.48535733172030765</v>
      </c>
      <c r="O11" s="86" t="e">
        <f t="shared" si="9"/>
        <v>#DIV/0!</v>
      </c>
      <c r="P11" s="87" t="e">
        <f t="shared" si="10"/>
        <v>#DIV/0!</v>
      </c>
      <c r="R11" s="65" t="e">
        <f t="shared" si="6"/>
        <v>#DIV/0!</v>
      </c>
      <c r="S11" s="62">
        <f t="shared" si="7"/>
        <v>0.69571425875485149</v>
      </c>
      <c r="T11" s="66" t="e">
        <f t="shared" si="8"/>
        <v>#DIV/0!</v>
      </c>
    </row>
    <row r="12" spans="1:20" s="3" customFormat="1" ht="24" customHeight="1" thickBot="1" x14ac:dyDescent="0.3">
      <c r="A12" s="72" t="s">
        <v>30</v>
      </c>
      <c r="B12" s="13"/>
      <c r="C12" s="13"/>
      <c r="D12" s="17">
        <v>348322.35000000021</v>
      </c>
      <c r="E12" s="18">
        <v>363592.17000000027</v>
      </c>
      <c r="F12" s="14">
        <f>D12/D17</f>
        <v>0.77308260904121051</v>
      </c>
      <c r="G12" s="14">
        <f>E12/E17</f>
        <v>0.75795360294312497</v>
      </c>
      <c r="H12" s="80">
        <f t="shared" si="4"/>
        <v>4.3838186094001884E-2</v>
      </c>
      <c r="I12" s="83">
        <f t="shared" si="5"/>
        <v>-1.9569714699505112E-2</v>
      </c>
      <c r="K12" s="17">
        <v>60906.964000000051</v>
      </c>
      <c r="L12" s="18">
        <v>72064.923999999955</v>
      </c>
      <c r="M12" s="14">
        <f>K12/K17</f>
        <v>0.73457387025838095</v>
      </c>
      <c r="N12" s="14">
        <f>L12/L17</f>
        <v>0.75416767162287834</v>
      </c>
      <c r="O12" s="80">
        <f t="shared" si="9"/>
        <v>0.18319678518206711</v>
      </c>
      <c r="P12" s="83">
        <f t="shared" si="10"/>
        <v>2.6673697714847143E-2</v>
      </c>
      <c r="R12" s="24">
        <f t="shared" si="6"/>
        <v>1.7485804169614729</v>
      </c>
      <c r="S12" s="62">
        <f t="shared" si="7"/>
        <v>1.9820262906101607</v>
      </c>
      <c r="T12" s="50">
        <f t="shared" si="8"/>
        <v>0.13350594081017397</v>
      </c>
    </row>
    <row r="13" spans="1:20" s="3" customFormat="1" ht="24" customHeight="1" thickBot="1" x14ac:dyDescent="0.3">
      <c r="A13" s="73" t="s">
        <v>44</v>
      </c>
      <c r="C13"/>
      <c r="D13" s="19">
        <v>218123.43000000023</v>
      </c>
      <c r="E13" s="20">
        <v>247746.21000000031</v>
      </c>
      <c r="F13" s="47">
        <f>D13/D12</f>
        <v>0.6262114102066666</v>
      </c>
      <c r="G13" s="47">
        <f>E13/E12</f>
        <v>0.68138488790889018</v>
      </c>
      <c r="H13" s="81">
        <f t="shared" si="4"/>
        <v>0.13580741876285393</v>
      </c>
      <c r="I13" s="84">
        <f t="shared" si="5"/>
        <v>8.8106790778556487E-2</v>
      </c>
      <c r="K13" s="19">
        <v>52022.001000000055</v>
      </c>
      <c r="L13" s="20">
        <v>62649.965999999964</v>
      </c>
      <c r="M13" s="47">
        <f>K13/K12</f>
        <v>0.85412237917490041</v>
      </c>
      <c r="N13" s="47">
        <f>L13/L12</f>
        <v>0.86935450039467188</v>
      </c>
      <c r="O13" s="81">
        <f t="shared" si="9"/>
        <v>0.20429750481916098</v>
      </c>
      <c r="P13" s="84">
        <f t="shared" si="10"/>
        <v>1.7833651934616213E-2</v>
      </c>
      <c r="R13" s="24">
        <f t="shared" si="6"/>
        <v>2.384979962950335</v>
      </c>
      <c r="S13" s="62">
        <f t="shared" si="7"/>
        <v>2.5287961418259393</v>
      </c>
      <c r="T13" s="50">
        <f t="shared" si="8"/>
        <v>6.0300791247611465E-2</v>
      </c>
    </row>
    <row r="14" spans="1:20" s="3" customFormat="1" ht="24" customHeight="1" thickBot="1" x14ac:dyDescent="0.3">
      <c r="A14" s="77" t="s">
        <v>43</v>
      </c>
      <c r="B14" s="70"/>
      <c r="C14" s="71"/>
      <c r="D14" s="78">
        <v>130199</v>
      </c>
      <c r="E14" s="79">
        <f>E15+E16</f>
        <v>115845.96000000002</v>
      </c>
      <c r="F14" s="45">
        <f>D14/D12</f>
        <v>0.37378881946564702</v>
      </c>
      <c r="G14" s="45">
        <f>E14/E12</f>
        <v>0.31861511209111004</v>
      </c>
      <c r="H14" s="82">
        <f t="shared" ref="H14" si="11">(E14-D14)/D14</f>
        <v>-0.11023924914937887</v>
      </c>
      <c r="I14" s="85">
        <f t="shared" ref="I14" si="12">(G14-F14)/F14</f>
        <v>-0.14760662839892058</v>
      </c>
      <c r="K14" s="78">
        <v>8885</v>
      </c>
      <c r="L14" s="79">
        <f>L15+L16</f>
        <v>9414.9579999999987</v>
      </c>
      <c r="M14" s="45">
        <f>K14/K12</f>
        <v>0.14587822830899916</v>
      </c>
      <c r="N14" s="45">
        <f>L14/L12</f>
        <v>0.13064549960532817</v>
      </c>
      <c r="O14" s="82">
        <f t="shared" si="9"/>
        <v>5.9646370287000421E-2</v>
      </c>
      <c r="P14" s="85">
        <f t="shared" si="10"/>
        <v>-0.10442085073452516</v>
      </c>
      <c r="R14" s="24">
        <f t="shared" si="6"/>
        <v>0.68241691564451346</v>
      </c>
      <c r="S14" s="62">
        <f t="shared" si="7"/>
        <v>0.81271353787391432</v>
      </c>
      <c r="T14" s="50">
        <f t="shared" si="8"/>
        <v>0.19093404521829782</v>
      </c>
    </row>
    <row r="15" spans="1:20" ht="24" customHeight="1" x14ac:dyDescent="0.25">
      <c r="A15" s="46"/>
      <c r="B15" s="74" t="s">
        <v>42</v>
      </c>
      <c r="D15" s="19"/>
      <c r="E15" s="20">
        <v>58021.209999999992</v>
      </c>
      <c r="F15" s="2"/>
      <c r="G15" s="2">
        <f>E15/E14</f>
        <v>0.50084793634581626</v>
      </c>
      <c r="H15" s="86" t="e">
        <f t="shared" si="4"/>
        <v>#DIV/0!</v>
      </c>
      <c r="I15" s="87" t="e">
        <f t="shared" si="5"/>
        <v>#DIV/0!</v>
      </c>
      <c r="K15" s="19"/>
      <c r="L15" s="20">
        <v>5766.0809999999992</v>
      </c>
      <c r="M15" s="2"/>
      <c r="N15" s="2">
        <f>L15/L14</f>
        <v>0.61243831358567935</v>
      </c>
      <c r="O15" s="86" t="e">
        <f t="shared" si="9"/>
        <v>#DIV/0!</v>
      </c>
      <c r="P15" s="87" t="e">
        <f t="shared" si="10"/>
        <v>#DIV/0!</v>
      </c>
      <c r="R15" s="93" t="e">
        <f t="shared" si="6"/>
        <v>#DIV/0!</v>
      </c>
      <c r="S15" s="94">
        <f t="shared" si="7"/>
        <v>0.99378847838574891</v>
      </c>
      <c r="T15" s="95" t="e">
        <f t="shared" si="8"/>
        <v>#DIV/0!</v>
      </c>
    </row>
    <row r="16" spans="1:20" ht="24" customHeight="1" thickBot="1" x14ac:dyDescent="0.3">
      <c r="A16" s="46"/>
      <c r="B16" s="74" t="s">
        <v>45</v>
      </c>
      <c r="D16" s="19"/>
      <c r="E16" s="20">
        <v>57824.750000000022</v>
      </c>
      <c r="F16" s="2">
        <f>D16/D14</f>
        <v>0</v>
      </c>
      <c r="G16" s="2">
        <f>E16/E14</f>
        <v>0.49915206365418363</v>
      </c>
      <c r="H16" s="86" t="e">
        <f t="shared" si="4"/>
        <v>#DIV/0!</v>
      </c>
      <c r="I16" s="87" t="e">
        <f t="shared" si="5"/>
        <v>#DIV/0!</v>
      </c>
      <c r="K16" s="19"/>
      <c r="L16" s="20">
        <v>3648.8769999999986</v>
      </c>
      <c r="M16" s="2">
        <f>K16/K14</f>
        <v>0</v>
      </c>
      <c r="N16" s="2">
        <f>L16/L14</f>
        <v>0.38756168641432059</v>
      </c>
      <c r="O16" s="86" t="e">
        <f t="shared" si="9"/>
        <v>#DIV/0!</v>
      </c>
      <c r="P16" s="87" t="e">
        <f t="shared" si="10"/>
        <v>#DIV/0!</v>
      </c>
      <c r="R16" s="65" t="e">
        <f t="shared" si="6"/>
        <v>#DIV/0!</v>
      </c>
      <c r="S16" s="62">
        <f t="shared" si="7"/>
        <v>0.63102339396192753</v>
      </c>
      <c r="T16" s="66" t="e">
        <f t="shared" si="8"/>
        <v>#DIV/0!</v>
      </c>
    </row>
    <row r="17" spans="1:20" ht="24" customHeight="1" thickBot="1" x14ac:dyDescent="0.3">
      <c r="A17" s="72" t="s">
        <v>12</v>
      </c>
      <c r="B17" s="13"/>
      <c r="C17" s="13"/>
      <c r="D17" s="17">
        <f>D7+D12</f>
        <v>450562.91000000015</v>
      </c>
      <c r="E17" s="18">
        <f>E7+E12</f>
        <v>479702.41000000015</v>
      </c>
      <c r="F17" s="14">
        <f>F7+F12</f>
        <v>1</v>
      </c>
      <c r="G17" s="14">
        <f>G7+G12</f>
        <v>1</v>
      </c>
      <c r="H17" s="80">
        <f t="shared" si="0"/>
        <v>6.467354359017255E-2</v>
      </c>
      <c r="I17" s="83">
        <f t="shared" si="1"/>
        <v>0</v>
      </c>
      <c r="J17" s="1"/>
      <c r="K17" s="17">
        <v>82914.689000000057</v>
      </c>
      <c r="L17" s="18">
        <v>95555.57299999996</v>
      </c>
      <c r="M17" s="14">
        <f>M7+M12</f>
        <v>0.99999999999999978</v>
      </c>
      <c r="N17" s="14">
        <f>N7+N12</f>
        <v>0.99999999999999978</v>
      </c>
      <c r="O17" s="80">
        <f t="shared" si="9"/>
        <v>0.15245650864106713</v>
      </c>
      <c r="P17" s="83">
        <f t="shared" si="10"/>
        <v>0</v>
      </c>
      <c r="R17" s="24">
        <f t="shared" si="6"/>
        <v>1.8402466594509528</v>
      </c>
      <c r="S17" s="62">
        <f t="shared" si="7"/>
        <v>1.9919760878416251</v>
      </c>
      <c r="T17" s="50">
        <f t="shared" si="8"/>
        <v>8.2450593028622343E-2</v>
      </c>
    </row>
    <row r="18" spans="1:20" s="3" customFormat="1" ht="24" customHeight="1" x14ac:dyDescent="0.25">
      <c r="A18" s="73" t="s">
        <v>44</v>
      </c>
      <c r="C18"/>
      <c r="D18" s="19">
        <f t="shared" ref="D18:E21" si="13">D8+D13</f>
        <v>309970.31000000017</v>
      </c>
      <c r="E18" s="20">
        <f t="shared" si="13"/>
        <v>341478.94000000018</v>
      </c>
      <c r="F18" s="47">
        <f>D18/D17</f>
        <v>0.68796233138675367</v>
      </c>
      <c r="G18" s="47">
        <f>E18/E17</f>
        <v>0.7118557940953435</v>
      </c>
      <c r="H18" s="81">
        <f t="shared" si="0"/>
        <v>0.1016504774279833</v>
      </c>
      <c r="I18" s="84">
        <f t="shared" si="1"/>
        <v>3.4730771756684417E-2</v>
      </c>
      <c r="K18" s="19">
        <f t="shared" ref="K18:L21" si="14">K8+K13</f>
        <v>73192.069000000047</v>
      </c>
      <c r="L18" s="20">
        <f t="shared" si="14"/>
        <v>84773.411999999953</v>
      </c>
      <c r="M18" s="47">
        <f>K18/K17</f>
        <v>0.8827394745459396</v>
      </c>
      <c r="N18" s="47">
        <f>L18/L17</f>
        <v>0.88716345199457902</v>
      </c>
      <c r="O18" s="81">
        <f t="shared" si="9"/>
        <v>0.15823221229064993</v>
      </c>
      <c r="P18" s="84">
        <f t="shared" si="10"/>
        <v>5.0116456510739104E-3</v>
      </c>
      <c r="R18" s="96">
        <f t="shared" si="6"/>
        <v>2.3612606317037268</v>
      </c>
      <c r="S18" s="97">
        <f t="shared" si="7"/>
        <v>2.4825370489904857</v>
      </c>
      <c r="T18" s="98">
        <f t="shared" si="8"/>
        <v>5.1360877176550378E-2</v>
      </c>
    </row>
    <row r="19" spans="1:20" s="3" customFormat="1" ht="24" customHeight="1" x14ac:dyDescent="0.25">
      <c r="A19" s="77" t="s">
        <v>43</v>
      </c>
      <c r="B19" s="70"/>
      <c r="C19" s="71"/>
      <c r="D19" s="78">
        <f t="shared" si="13"/>
        <v>140593</v>
      </c>
      <c r="E19" s="79">
        <f t="shared" si="13"/>
        <v>138223.47000000003</v>
      </c>
      <c r="F19" s="45">
        <f>D19/D17</f>
        <v>0.31203855639160344</v>
      </c>
      <c r="G19" s="45">
        <f>E19/E17</f>
        <v>0.28814420590465656</v>
      </c>
      <c r="H19" s="82">
        <f t="shared" si="0"/>
        <v>-1.6853826292916218E-2</v>
      </c>
      <c r="I19" s="85">
        <f t="shared" si="1"/>
        <v>-7.657499369071509E-2</v>
      </c>
      <c r="K19" s="78">
        <f t="shared" si="14"/>
        <v>9723</v>
      </c>
      <c r="L19" s="79">
        <f t="shared" si="14"/>
        <v>10782.160999999998</v>
      </c>
      <c r="M19" s="45">
        <f>K19/K17</f>
        <v>0.11726510847794404</v>
      </c>
      <c r="N19" s="45">
        <f>L19/L17</f>
        <v>0.11283654800542092</v>
      </c>
      <c r="O19" s="82">
        <f t="shared" si="9"/>
        <v>0.10893355960094603</v>
      </c>
      <c r="P19" s="85">
        <f t="shared" si="10"/>
        <v>-3.7765372240763907E-2</v>
      </c>
      <c r="R19" s="43">
        <f t="shared" si="6"/>
        <v>0.69157070408910826</v>
      </c>
      <c r="S19" s="44">
        <f t="shared" si="7"/>
        <v>0.78005283762591082</v>
      </c>
      <c r="T19" s="51">
        <f t="shared" si="8"/>
        <v>0.12794372724817119</v>
      </c>
    </row>
    <row r="20" spans="1:20" ht="24" customHeight="1" x14ac:dyDescent="0.25">
      <c r="A20" s="46"/>
      <c r="B20" s="74" t="s">
        <v>42</v>
      </c>
      <c r="D20" s="19">
        <f t="shared" si="13"/>
        <v>0</v>
      </c>
      <c r="E20" s="20">
        <f t="shared" si="13"/>
        <v>70860.58</v>
      </c>
      <c r="F20" s="2">
        <f>D20/D19</f>
        <v>0</v>
      </c>
      <c r="G20" s="2">
        <f>E20/E19</f>
        <v>0.51265230137834039</v>
      </c>
      <c r="H20" s="86" t="e">
        <f t="shared" ref="H20:H21" si="15">(E20-D20)/D20</f>
        <v>#DIV/0!</v>
      </c>
      <c r="I20" s="87" t="e">
        <f t="shared" ref="I20:I21" si="16">(G20-F20)/F20</f>
        <v>#DIV/0!</v>
      </c>
      <c r="K20" s="19">
        <f t="shared" si="14"/>
        <v>0</v>
      </c>
      <c r="L20" s="20">
        <f t="shared" si="14"/>
        <v>6469.7019999999993</v>
      </c>
      <c r="M20" s="2">
        <f>K20/K19</f>
        <v>0</v>
      </c>
      <c r="N20" s="2">
        <f>L20/L19</f>
        <v>0.60003759914176757</v>
      </c>
      <c r="O20" s="86" t="e">
        <f t="shared" si="9"/>
        <v>#DIV/0!</v>
      </c>
      <c r="P20" s="87" t="e">
        <f t="shared" si="10"/>
        <v>#DIV/0!</v>
      </c>
      <c r="R20" s="88" t="e">
        <f t="shared" si="6"/>
        <v>#DIV/0!</v>
      </c>
      <c r="S20" s="89">
        <f t="shared" si="7"/>
        <v>0.9130184934980774</v>
      </c>
      <c r="T20" s="90" t="e">
        <f t="shared" si="8"/>
        <v>#DIV/0!</v>
      </c>
    </row>
    <row r="21" spans="1:20" ht="24" customHeight="1" thickBot="1" x14ac:dyDescent="0.3">
      <c r="A21" s="75"/>
      <c r="B21" s="76" t="s">
        <v>45</v>
      </c>
      <c r="C21" s="10"/>
      <c r="D21" s="21">
        <f t="shared" si="13"/>
        <v>0</v>
      </c>
      <c r="E21" s="22">
        <f t="shared" si="13"/>
        <v>67362.890000000014</v>
      </c>
      <c r="F21" s="11">
        <f>D21/D19</f>
        <v>0</v>
      </c>
      <c r="G21" s="11">
        <f>E21/E19</f>
        <v>0.48734769862165955</v>
      </c>
      <c r="H21" s="91" t="e">
        <f t="shared" si="15"/>
        <v>#DIV/0!</v>
      </c>
      <c r="I21" s="92" t="e">
        <f t="shared" si="16"/>
        <v>#DIV/0!</v>
      </c>
      <c r="K21" s="21">
        <f t="shared" si="14"/>
        <v>0</v>
      </c>
      <c r="L21" s="22">
        <f t="shared" si="14"/>
        <v>4312.458999999998</v>
      </c>
      <c r="M21" s="11">
        <f>K21/K19</f>
        <v>0</v>
      </c>
      <c r="N21" s="11">
        <f>L21/L19</f>
        <v>0.39996240085823231</v>
      </c>
      <c r="O21" s="91" t="e">
        <f t="shared" si="9"/>
        <v>#DIV/0!</v>
      </c>
      <c r="P21" s="92" t="e">
        <f t="shared" si="10"/>
        <v>#DIV/0!</v>
      </c>
      <c r="R21" s="65" t="e">
        <f t="shared" si="6"/>
        <v>#DIV/0!</v>
      </c>
      <c r="S21" s="62">
        <f t="shared" si="7"/>
        <v>0.64018319285291903</v>
      </c>
      <c r="T21" s="66" t="e">
        <f t="shared" si="8"/>
        <v>#DIV/0!</v>
      </c>
    </row>
    <row r="22" spans="1:20" ht="24" customHeight="1" thickBot="1" x14ac:dyDescent="0.3">
      <c r="J22" s="1"/>
    </row>
    <row r="23" spans="1:20" s="42" customFormat="1" ht="15" customHeight="1" x14ac:dyDescent="0.25">
      <c r="A23" s="331" t="s">
        <v>2</v>
      </c>
      <c r="B23" s="345"/>
      <c r="C23" s="345"/>
      <c r="D23" s="356" t="s">
        <v>1</v>
      </c>
      <c r="E23" s="364"/>
      <c r="F23" s="344" t="s">
        <v>13</v>
      </c>
      <c r="G23" s="344"/>
      <c r="H23" s="363" t="s">
        <v>34</v>
      </c>
      <c r="I23" s="364"/>
      <c r="J23"/>
      <c r="K23" s="356" t="s">
        <v>19</v>
      </c>
      <c r="L23" s="364"/>
      <c r="M23" s="344" t="s">
        <v>13</v>
      </c>
      <c r="N23" s="344"/>
      <c r="O23" s="363" t="s">
        <v>34</v>
      </c>
      <c r="P23" s="364"/>
      <c r="Q23"/>
      <c r="R23" s="356" t="s">
        <v>22</v>
      </c>
      <c r="S23" s="344"/>
      <c r="T23" s="69" t="s">
        <v>0</v>
      </c>
    </row>
    <row r="24" spans="1:20" s="3" customFormat="1" ht="15" customHeight="1" x14ac:dyDescent="0.25">
      <c r="A24" s="346"/>
      <c r="B24" s="347"/>
      <c r="C24" s="347"/>
      <c r="D24" s="365" t="s">
        <v>40</v>
      </c>
      <c r="E24" s="366"/>
      <c r="F24" s="367" t="str">
        <f>D24</f>
        <v>jan - mar</v>
      </c>
      <c r="G24" s="367"/>
      <c r="H24" s="365" t="str">
        <f>F24</f>
        <v>jan - mar</v>
      </c>
      <c r="I24" s="366"/>
      <c r="J24"/>
      <c r="K24" s="365" t="str">
        <f>D24</f>
        <v>jan - mar</v>
      </c>
      <c r="L24" s="366"/>
      <c r="M24" s="367" t="str">
        <f>D24</f>
        <v>jan - mar</v>
      </c>
      <c r="N24" s="367"/>
      <c r="O24" s="365" t="str">
        <f>D24</f>
        <v>jan - mar</v>
      </c>
      <c r="P24" s="366"/>
      <c r="Q24"/>
      <c r="R24" s="365" t="str">
        <f>D24</f>
        <v>jan - mar</v>
      </c>
      <c r="S24" s="367"/>
      <c r="T24" s="67" t="s">
        <v>35</v>
      </c>
    </row>
    <row r="25" spans="1:20" ht="15.75" customHeight="1" thickBot="1" x14ac:dyDescent="0.3">
      <c r="A25" s="346"/>
      <c r="B25" s="347"/>
      <c r="C25" s="347"/>
      <c r="D25" s="16">
        <v>2016</v>
      </c>
      <c r="E25" s="67">
        <v>2017</v>
      </c>
      <c r="F25" s="68">
        <f>D25</f>
        <v>2016</v>
      </c>
      <c r="G25" s="68">
        <f>E25</f>
        <v>2017</v>
      </c>
      <c r="H25" s="16" t="s">
        <v>1</v>
      </c>
      <c r="I25" s="67" t="s">
        <v>14</v>
      </c>
      <c r="K25" s="16">
        <f>D25</f>
        <v>2016</v>
      </c>
      <c r="L25" s="67">
        <f>E25</f>
        <v>2017</v>
      </c>
      <c r="M25" s="68">
        <f>F25</f>
        <v>2016</v>
      </c>
      <c r="N25" s="67">
        <f>G25</f>
        <v>2017</v>
      </c>
      <c r="O25" s="68">
        <v>1000</v>
      </c>
      <c r="P25" s="67" t="s">
        <v>14</v>
      </c>
      <c r="R25" s="16">
        <f>D25</f>
        <v>2016</v>
      </c>
      <c r="S25" s="68">
        <f>E25</f>
        <v>2017</v>
      </c>
      <c r="T25" s="67" t="s">
        <v>23</v>
      </c>
    </row>
    <row r="26" spans="1:20" ht="24" customHeight="1" thickBot="1" x14ac:dyDescent="0.3">
      <c r="A26" s="72" t="s">
        <v>29</v>
      </c>
      <c r="B26" s="13"/>
      <c r="C26" s="13"/>
      <c r="D26" s="17"/>
      <c r="E26" s="18"/>
      <c r="F26" s="14" t="e">
        <f>D26/D36</f>
        <v>#DIV/0!</v>
      </c>
      <c r="G26" s="14" t="e">
        <f>E26/E36</f>
        <v>#DIV/0!</v>
      </c>
      <c r="H26" s="80" t="e">
        <f t="shared" ref="H26:H40" si="17">(E26-D26)/D26</f>
        <v>#DIV/0!</v>
      </c>
      <c r="I26" s="83" t="e">
        <f t="shared" ref="I26:I40" si="18">(G26-F26)/F26</f>
        <v>#DIV/0!</v>
      </c>
      <c r="J26" s="1"/>
      <c r="K26" s="17"/>
      <c r="L26" s="18"/>
      <c r="M26" s="14">
        <f>K26/K36</f>
        <v>0</v>
      </c>
      <c r="N26" s="14">
        <f>L26/L36</f>
        <v>0</v>
      </c>
      <c r="O26" s="80" t="e">
        <f t="shared" ref="O26:O40" si="19">(L26-K26)/K26</f>
        <v>#DIV/0!</v>
      </c>
      <c r="P26" s="83" t="e">
        <f t="shared" ref="P26:P40" si="20">(N26-M26)/M26</f>
        <v>#DIV/0!</v>
      </c>
      <c r="Q26" s="1"/>
      <c r="R26" s="24" t="e">
        <f>(K26/D26)*10</f>
        <v>#DIV/0!</v>
      </c>
      <c r="S26" s="62" t="e">
        <f>(L26/E26)*10</f>
        <v>#DIV/0!</v>
      </c>
      <c r="T26" s="50" t="e">
        <f>(S26-R26)/R26</f>
        <v>#DIV/0!</v>
      </c>
    </row>
    <row r="27" spans="1:20" ht="24" customHeight="1" x14ac:dyDescent="0.25">
      <c r="A27" s="73" t="s">
        <v>44</v>
      </c>
      <c r="B27" s="3"/>
      <c r="D27" s="19"/>
      <c r="E27" s="20"/>
      <c r="F27" s="47" t="e">
        <f>D27/D26</f>
        <v>#DIV/0!</v>
      </c>
      <c r="G27" s="47" t="e">
        <f>E27/E26</f>
        <v>#DIV/0!</v>
      </c>
      <c r="H27" s="81" t="e">
        <f t="shared" si="17"/>
        <v>#DIV/0!</v>
      </c>
      <c r="I27" s="84" t="e">
        <f t="shared" si="18"/>
        <v>#DIV/0!</v>
      </c>
      <c r="J27" s="3"/>
      <c r="K27" s="19"/>
      <c r="L27" s="20"/>
      <c r="M27" s="47" t="e">
        <f>K27/K26</f>
        <v>#DIV/0!</v>
      </c>
      <c r="N27" s="47" t="e">
        <f>L27/L26</f>
        <v>#DIV/0!</v>
      </c>
      <c r="O27" s="81" t="e">
        <f t="shared" si="19"/>
        <v>#DIV/0!</v>
      </c>
      <c r="P27" s="84" t="e">
        <f t="shared" si="20"/>
        <v>#DIV/0!</v>
      </c>
      <c r="Q27" s="3"/>
      <c r="R27" s="27" t="e">
        <f t="shared" ref="R27:R40" si="21">(K27/D27)*10</f>
        <v>#DIV/0!</v>
      </c>
      <c r="S27" s="28" t="e">
        <f t="shared" ref="S27:S40" si="22">(L27/E27)*10</f>
        <v>#DIV/0!</v>
      </c>
      <c r="T27" s="49" t="e">
        <f t="shared" ref="T27:T40" si="23">(S27-R27)/R27</f>
        <v>#DIV/0!</v>
      </c>
    </row>
    <row r="28" spans="1:20" ht="24" customHeight="1" x14ac:dyDescent="0.25">
      <c r="A28" s="77" t="s">
        <v>43</v>
      </c>
      <c r="B28" s="70"/>
      <c r="C28" s="71"/>
      <c r="D28" s="78"/>
      <c r="E28" s="79">
        <f>E29+E30</f>
        <v>0</v>
      </c>
      <c r="F28" s="45" t="e">
        <f>D28/D26</f>
        <v>#DIV/0!</v>
      </c>
      <c r="G28" s="45" t="e">
        <f>E28/E26</f>
        <v>#DIV/0!</v>
      </c>
      <c r="H28" s="82" t="e">
        <f t="shared" si="17"/>
        <v>#DIV/0!</v>
      </c>
      <c r="I28" s="85" t="e">
        <f t="shared" si="18"/>
        <v>#DIV/0!</v>
      </c>
      <c r="J28" s="3"/>
      <c r="K28" s="78"/>
      <c r="L28" s="79">
        <f>L29+L30</f>
        <v>0</v>
      </c>
      <c r="M28" s="45" t="e">
        <f>K28/K26</f>
        <v>#DIV/0!</v>
      </c>
      <c r="N28" s="45" t="e">
        <f>L28/L26</f>
        <v>#DIV/0!</v>
      </c>
      <c r="O28" s="82" t="e">
        <f t="shared" si="19"/>
        <v>#DIV/0!</v>
      </c>
      <c r="P28" s="85" t="e">
        <f t="shared" si="20"/>
        <v>#DIV/0!</v>
      </c>
      <c r="Q28" s="3"/>
      <c r="R28" s="63" t="e">
        <f t="shared" si="21"/>
        <v>#DIV/0!</v>
      </c>
      <c r="S28" s="64" t="e">
        <f t="shared" si="22"/>
        <v>#DIV/0!</v>
      </c>
      <c r="T28" s="51" t="e">
        <f t="shared" si="23"/>
        <v>#DIV/0!</v>
      </c>
    </row>
    <row r="29" spans="1:20" ht="24" customHeight="1" x14ac:dyDescent="0.25">
      <c r="A29" s="46"/>
      <c r="B29" s="74" t="s">
        <v>42</v>
      </c>
      <c r="D29" s="19"/>
      <c r="E29" s="20"/>
      <c r="F29" s="47"/>
      <c r="G29" s="47" t="e">
        <f>E29/E28</f>
        <v>#DIV/0!</v>
      </c>
      <c r="H29" s="86" t="e">
        <f t="shared" si="17"/>
        <v>#DIV/0!</v>
      </c>
      <c r="I29" s="87" t="e">
        <f t="shared" si="18"/>
        <v>#DIV/0!</v>
      </c>
      <c r="J29" s="3"/>
      <c r="K29" s="19"/>
      <c r="L29" s="20"/>
      <c r="M29" s="47"/>
      <c r="N29" s="47" t="e">
        <f>L29/L28</f>
        <v>#DIV/0!</v>
      </c>
      <c r="O29" s="86" t="e">
        <f t="shared" si="19"/>
        <v>#DIV/0!</v>
      </c>
      <c r="P29" s="87" t="e">
        <f t="shared" si="20"/>
        <v>#DIV/0!</v>
      </c>
      <c r="Q29" s="3"/>
      <c r="R29" s="88" t="e">
        <f t="shared" si="21"/>
        <v>#DIV/0!</v>
      </c>
      <c r="S29" s="89" t="e">
        <f t="shared" si="22"/>
        <v>#DIV/0!</v>
      </c>
      <c r="T29" s="90" t="e">
        <f t="shared" si="23"/>
        <v>#DIV/0!</v>
      </c>
    </row>
    <row r="30" spans="1:20" ht="24" customHeight="1" thickBot="1" x14ac:dyDescent="0.3">
      <c r="A30" s="46"/>
      <c r="B30" s="74" t="s">
        <v>45</v>
      </c>
      <c r="D30" s="19"/>
      <c r="E30" s="20"/>
      <c r="F30" s="47" t="e">
        <f>D30/D28</f>
        <v>#DIV/0!</v>
      </c>
      <c r="G30" s="47" t="e">
        <f>E30/E28</f>
        <v>#DIV/0!</v>
      </c>
      <c r="H30" s="86" t="e">
        <f t="shared" si="17"/>
        <v>#DIV/0!</v>
      </c>
      <c r="I30" s="87" t="e">
        <f t="shared" si="18"/>
        <v>#DIV/0!</v>
      </c>
      <c r="J30" s="3"/>
      <c r="K30" s="19"/>
      <c r="L30" s="20"/>
      <c r="M30" s="47" t="e">
        <f>K30/K28</f>
        <v>#DIV/0!</v>
      </c>
      <c r="N30" s="47" t="e">
        <f>L30/L28</f>
        <v>#DIV/0!</v>
      </c>
      <c r="O30" s="86" t="e">
        <f t="shared" si="19"/>
        <v>#DIV/0!</v>
      </c>
      <c r="P30" s="87" t="e">
        <f t="shared" si="20"/>
        <v>#DIV/0!</v>
      </c>
      <c r="Q30" s="3"/>
      <c r="R30" s="65" t="e">
        <f t="shared" si="21"/>
        <v>#DIV/0!</v>
      </c>
      <c r="S30" s="62" t="e">
        <f t="shared" si="22"/>
        <v>#DIV/0!</v>
      </c>
      <c r="T30" s="66" t="e">
        <f t="shared" si="23"/>
        <v>#DIV/0!</v>
      </c>
    </row>
    <row r="31" spans="1:20" ht="24" customHeight="1" thickBot="1" x14ac:dyDescent="0.3">
      <c r="A31" s="72" t="s">
        <v>30</v>
      </c>
      <c r="B31" s="13"/>
      <c r="C31" s="13"/>
      <c r="D31" s="17"/>
      <c r="E31" s="18"/>
      <c r="F31" s="14" t="e">
        <f>D31/D36</f>
        <v>#DIV/0!</v>
      </c>
      <c r="G31" s="14" t="e">
        <f>E31/E36</f>
        <v>#DIV/0!</v>
      </c>
      <c r="H31" s="80" t="e">
        <f t="shared" si="17"/>
        <v>#DIV/0!</v>
      </c>
      <c r="I31" s="83" t="e">
        <f t="shared" si="18"/>
        <v>#DIV/0!</v>
      </c>
      <c r="J31" s="3"/>
      <c r="K31" s="17"/>
      <c r="L31" s="18"/>
      <c r="M31" s="14">
        <f>K31/K36</f>
        <v>0</v>
      </c>
      <c r="N31" s="14">
        <f>L31/L36</f>
        <v>0</v>
      </c>
      <c r="O31" s="80" t="e">
        <f t="shared" si="19"/>
        <v>#DIV/0!</v>
      </c>
      <c r="P31" s="83" t="e">
        <f t="shared" si="20"/>
        <v>#DIV/0!</v>
      </c>
      <c r="Q31" s="3"/>
      <c r="R31" s="24" t="e">
        <f t="shared" si="21"/>
        <v>#DIV/0!</v>
      </c>
      <c r="S31" s="62" t="e">
        <f t="shared" si="22"/>
        <v>#DIV/0!</v>
      </c>
      <c r="T31" s="50" t="e">
        <f t="shared" si="23"/>
        <v>#DIV/0!</v>
      </c>
    </row>
    <row r="32" spans="1:20" ht="24" customHeight="1" thickBot="1" x14ac:dyDescent="0.3">
      <c r="A32" s="73" t="s">
        <v>44</v>
      </c>
      <c r="B32" s="3"/>
      <c r="D32" s="19"/>
      <c r="E32" s="20"/>
      <c r="F32" s="47" t="e">
        <f>D32/D31</f>
        <v>#DIV/0!</v>
      </c>
      <c r="G32" s="47" t="e">
        <f>E32/E31</f>
        <v>#DIV/0!</v>
      </c>
      <c r="H32" s="81" t="e">
        <f t="shared" si="17"/>
        <v>#DIV/0!</v>
      </c>
      <c r="I32" s="84" t="e">
        <f t="shared" si="18"/>
        <v>#DIV/0!</v>
      </c>
      <c r="J32" s="3"/>
      <c r="K32" s="19"/>
      <c r="L32" s="20"/>
      <c r="M32" s="47" t="e">
        <f>K32/K31</f>
        <v>#DIV/0!</v>
      </c>
      <c r="N32" s="47" t="e">
        <f>L32/L31</f>
        <v>#DIV/0!</v>
      </c>
      <c r="O32" s="81" t="e">
        <f t="shared" si="19"/>
        <v>#DIV/0!</v>
      </c>
      <c r="P32" s="84" t="e">
        <f t="shared" si="20"/>
        <v>#DIV/0!</v>
      </c>
      <c r="Q32" s="3"/>
      <c r="R32" s="24" t="e">
        <f t="shared" si="21"/>
        <v>#DIV/0!</v>
      </c>
      <c r="S32" s="62" t="e">
        <f t="shared" si="22"/>
        <v>#DIV/0!</v>
      </c>
      <c r="T32" s="50" t="e">
        <f t="shared" si="23"/>
        <v>#DIV/0!</v>
      </c>
    </row>
    <row r="33" spans="1:20" ht="24" customHeight="1" thickBot="1" x14ac:dyDescent="0.3">
      <c r="A33" s="77" t="s">
        <v>43</v>
      </c>
      <c r="B33" s="70"/>
      <c r="C33" s="71"/>
      <c r="D33" s="78"/>
      <c r="E33" s="79">
        <f>E34+E35</f>
        <v>0</v>
      </c>
      <c r="F33" s="45" t="e">
        <f>D33/D31</f>
        <v>#DIV/0!</v>
      </c>
      <c r="G33" s="45" t="e">
        <f>E33/E31</f>
        <v>#DIV/0!</v>
      </c>
      <c r="H33" s="82" t="e">
        <f t="shared" si="17"/>
        <v>#DIV/0!</v>
      </c>
      <c r="I33" s="85" t="e">
        <f t="shared" si="18"/>
        <v>#DIV/0!</v>
      </c>
      <c r="J33" s="3"/>
      <c r="K33" s="78"/>
      <c r="L33" s="79">
        <f>L34+L35</f>
        <v>0</v>
      </c>
      <c r="M33" s="45" t="e">
        <f>K33/K31</f>
        <v>#DIV/0!</v>
      </c>
      <c r="N33" s="45" t="e">
        <f>L33/L31</f>
        <v>#DIV/0!</v>
      </c>
      <c r="O33" s="82" t="e">
        <f t="shared" si="19"/>
        <v>#DIV/0!</v>
      </c>
      <c r="P33" s="85" t="e">
        <f t="shared" si="20"/>
        <v>#DIV/0!</v>
      </c>
      <c r="Q33" s="3"/>
      <c r="R33" s="24" t="e">
        <f t="shared" si="21"/>
        <v>#DIV/0!</v>
      </c>
      <c r="S33" s="62" t="e">
        <f t="shared" si="22"/>
        <v>#DIV/0!</v>
      </c>
      <c r="T33" s="50" t="e">
        <f t="shared" si="23"/>
        <v>#DIV/0!</v>
      </c>
    </row>
    <row r="34" spans="1:20" ht="24" customHeight="1" x14ac:dyDescent="0.25">
      <c r="A34" s="46"/>
      <c r="B34" s="74" t="s">
        <v>42</v>
      </c>
      <c r="D34" s="19"/>
      <c r="E34" s="20"/>
      <c r="F34" s="2"/>
      <c r="G34" s="2" t="e">
        <f>E34/E33</f>
        <v>#DIV/0!</v>
      </c>
      <c r="H34" s="86" t="e">
        <f t="shared" si="17"/>
        <v>#DIV/0!</v>
      </c>
      <c r="I34" s="87" t="e">
        <f t="shared" si="18"/>
        <v>#DIV/0!</v>
      </c>
      <c r="K34" s="19"/>
      <c r="L34" s="20"/>
      <c r="M34" s="2"/>
      <c r="N34" s="2" t="e">
        <f>L34/L33</f>
        <v>#DIV/0!</v>
      </c>
      <c r="O34" s="86" t="e">
        <f t="shared" si="19"/>
        <v>#DIV/0!</v>
      </c>
      <c r="P34" s="87" t="e">
        <f t="shared" si="20"/>
        <v>#DIV/0!</v>
      </c>
      <c r="R34" s="93" t="e">
        <f t="shared" si="21"/>
        <v>#DIV/0!</v>
      </c>
      <c r="S34" s="94" t="e">
        <f t="shared" si="22"/>
        <v>#DIV/0!</v>
      </c>
      <c r="T34" s="95" t="e">
        <f t="shared" si="23"/>
        <v>#DIV/0!</v>
      </c>
    </row>
    <row r="35" spans="1:20" ht="24" customHeight="1" thickBot="1" x14ac:dyDescent="0.3">
      <c r="A35" s="46"/>
      <c r="B35" s="74" t="s">
        <v>45</v>
      </c>
      <c r="D35" s="19"/>
      <c r="E35" s="20"/>
      <c r="F35" s="2" t="e">
        <f>D35/D33</f>
        <v>#DIV/0!</v>
      </c>
      <c r="G35" s="2" t="e">
        <f>E35/E33</f>
        <v>#DIV/0!</v>
      </c>
      <c r="H35" s="86" t="e">
        <f t="shared" si="17"/>
        <v>#DIV/0!</v>
      </c>
      <c r="I35" s="87" t="e">
        <f t="shared" si="18"/>
        <v>#DIV/0!</v>
      </c>
      <c r="K35" s="19"/>
      <c r="L35" s="20"/>
      <c r="M35" s="2" t="e">
        <f>K35/K33</f>
        <v>#DIV/0!</v>
      </c>
      <c r="N35" s="2" t="e">
        <f>L35/L33</f>
        <v>#DIV/0!</v>
      </c>
      <c r="O35" s="86" t="e">
        <f t="shared" si="19"/>
        <v>#DIV/0!</v>
      </c>
      <c r="P35" s="87" t="e">
        <f t="shared" si="20"/>
        <v>#DIV/0!</v>
      </c>
      <c r="R35" s="65" t="e">
        <f t="shared" si="21"/>
        <v>#DIV/0!</v>
      </c>
      <c r="S35" s="62" t="e">
        <f t="shared" si="22"/>
        <v>#DIV/0!</v>
      </c>
      <c r="T35" s="66" t="e">
        <f t="shared" si="23"/>
        <v>#DIV/0!</v>
      </c>
    </row>
    <row r="36" spans="1:20" ht="24" customHeight="1" thickBot="1" x14ac:dyDescent="0.3">
      <c r="A36" s="72" t="s">
        <v>12</v>
      </c>
      <c r="B36" s="13"/>
      <c r="C36" s="13"/>
      <c r="D36" s="17">
        <f>D26+D31</f>
        <v>0</v>
      </c>
      <c r="E36" s="18">
        <f>E26+E31</f>
        <v>0</v>
      </c>
      <c r="F36" s="14" t="e">
        <f>F26+F31</f>
        <v>#DIV/0!</v>
      </c>
      <c r="G36" s="14" t="e">
        <f>G26+G31</f>
        <v>#DIV/0!</v>
      </c>
      <c r="H36" s="80" t="e">
        <f t="shared" si="17"/>
        <v>#DIV/0!</v>
      </c>
      <c r="I36" s="83" t="e">
        <f t="shared" si="18"/>
        <v>#DIV/0!</v>
      </c>
      <c r="J36" s="1"/>
      <c r="K36" s="17">
        <v>82914.689000000057</v>
      </c>
      <c r="L36" s="18">
        <v>95555.57299999996</v>
      </c>
      <c r="M36" s="14">
        <f>M26+M31</f>
        <v>0</v>
      </c>
      <c r="N36" s="14">
        <f>N26+N31</f>
        <v>0</v>
      </c>
      <c r="O36" s="80">
        <f t="shared" si="19"/>
        <v>0.15245650864106713</v>
      </c>
      <c r="P36" s="83" t="e">
        <f t="shared" si="20"/>
        <v>#DIV/0!</v>
      </c>
      <c r="R36" s="24" t="e">
        <f t="shared" si="21"/>
        <v>#DIV/0!</v>
      </c>
      <c r="S36" s="62" t="e">
        <f t="shared" si="22"/>
        <v>#DIV/0!</v>
      </c>
      <c r="T36" s="50" t="e">
        <f t="shared" si="23"/>
        <v>#DIV/0!</v>
      </c>
    </row>
    <row r="37" spans="1:20" ht="24" customHeight="1" x14ac:dyDescent="0.25">
      <c r="A37" s="73" t="s">
        <v>44</v>
      </c>
      <c r="B37" s="3"/>
      <c r="D37" s="19">
        <f t="shared" ref="D37:E37" si="24">D27+D32</f>
        <v>0</v>
      </c>
      <c r="E37" s="20">
        <f t="shared" si="24"/>
        <v>0</v>
      </c>
      <c r="F37" s="47" t="e">
        <f>D37/D36</f>
        <v>#DIV/0!</v>
      </c>
      <c r="G37" s="47" t="e">
        <f>E37/E36</f>
        <v>#DIV/0!</v>
      </c>
      <c r="H37" s="81" t="e">
        <f t="shared" si="17"/>
        <v>#DIV/0!</v>
      </c>
      <c r="I37" s="84" t="e">
        <f t="shared" si="18"/>
        <v>#DIV/0!</v>
      </c>
      <c r="J37" s="3"/>
      <c r="K37" s="19">
        <f t="shared" ref="K37:L37" si="25">K27+K32</f>
        <v>0</v>
      </c>
      <c r="L37" s="20">
        <f t="shared" si="25"/>
        <v>0</v>
      </c>
      <c r="M37" s="47">
        <f>K37/K36</f>
        <v>0</v>
      </c>
      <c r="N37" s="47">
        <f>L37/L36</f>
        <v>0</v>
      </c>
      <c r="O37" s="81" t="e">
        <f t="shared" si="19"/>
        <v>#DIV/0!</v>
      </c>
      <c r="P37" s="84" t="e">
        <f t="shared" si="20"/>
        <v>#DIV/0!</v>
      </c>
      <c r="Q37" s="3"/>
      <c r="R37" s="96" t="e">
        <f t="shared" si="21"/>
        <v>#DIV/0!</v>
      </c>
      <c r="S37" s="97" t="e">
        <f t="shared" si="22"/>
        <v>#DIV/0!</v>
      </c>
      <c r="T37" s="98" t="e">
        <f t="shared" si="23"/>
        <v>#DIV/0!</v>
      </c>
    </row>
    <row r="38" spans="1:20" ht="24" customHeight="1" x14ac:dyDescent="0.25">
      <c r="A38" s="77" t="s">
        <v>43</v>
      </c>
      <c r="B38" s="70"/>
      <c r="C38" s="71"/>
      <c r="D38" s="78">
        <f t="shared" ref="D38:E38" si="26">D28+D33</f>
        <v>0</v>
      </c>
      <c r="E38" s="79">
        <f t="shared" si="26"/>
        <v>0</v>
      </c>
      <c r="F38" s="45" t="e">
        <f>D38/D36</f>
        <v>#DIV/0!</v>
      </c>
      <c r="G38" s="45" t="e">
        <f>E38/E36</f>
        <v>#DIV/0!</v>
      </c>
      <c r="H38" s="82" t="e">
        <f t="shared" si="17"/>
        <v>#DIV/0!</v>
      </c>
      <c r="I38" s="85" t="e">
        <f t="shared" si="18"/>
        <v>#DIV/0!</v>
      </c>
      <c r="J38" s="3"/>
      <c r="K38" s="78">
        <f t="shared" ref="K38:L38" si="27">K28+K33</f>
        <v>0</v>
      </c>
      <c r="L38" s="79">
        <f t="shared" si="27"/>
        <v>0</v>
      </c>
      <c r="M38" s="45">
        <f>K38/K36</f>
        <v>0</v>
      </c>
      <c r="N38" s="45">
        <f>L38/L36</f>
        <v>0</v>
      </c>
      <c r="O38" s="82" t="e">
        <f t="shared" si="19"/>
        <v>#DIV/0!</v>
      </c>
      <c r="P38" s="85" t="e">
        <f t="shared" si="20"/>
        <v>#DIV/0!</v>
      </c>
      <c r="Q38" s="3"/>
      <c r="R38" s="43" t="e">
        <f t="shared" si="21"/>
        <v>#DIV/0!</v>
      </c>
      <c r="S38" s="44" t="e">
        <f t="shared" si="22"/>
        <v>#DIV/0!</v>
      </c>
      <c r="T38" s="51" t="e">
        <f t="shared" si="23"/>
        <v>#DIV/0!</v>
      </c>
    </row>
    <row r="39" spans="1:20" ht="24" customHeight="1" x14ac:dyDescent="0.25">
      <c r="A39" s="46"/>
      <c r="B39" s="74" t="s">
        <v>42</v>
      </c>
      <c r="D39" s="19">
        <f t="shared" ref="D39:E39" si="28">D29+D34</f>
        <v>0</v>
      </c>
      <c r="E39" s="20">
        <f t="shared" si="28"/>
        <v>0</v>
      </c>
      <c r="F39" s="2" t="e">
        <f>D39/D38</f>
        <v>#DIV/0!</v>
      </c>
      <c r="G39" s="2" t="e">
        <f>E39/E38</f>
        <v>#DIV/0!</v>
      </c>
      <c r="H39" s="86" t="e">
        <f t="shared" si="17"/>
        <v>#DIV/0!</v>
      </c>
      <c r="I39" s="87" t="e">
        <f t="shared" si="18"/>
        <v>#DIV/0!</v>
      </c>
      <c r="K39" s="19">
        <f t="shared" ref="K39:L39" si="29">K29+K34</f>
        <v>0</v>
      </c>
      <c r="L39" s="20">
        <f t="shared" si="29"/>
        <v>0</v>
      </c>
      <c r="M39" s="2" t="e">
        <f>K39/K38</f>
        <v>#DIV/0!</v>
      </c>
      <c r="N39" s="2" t="e">
        <f>L39/L38</f>
        <v>#DIV/0!</v>
      </c>
      <c r="O39" s="86" t="e">
        <f t="shared" si="19"/>
        <v>#DIV/0!</v>
      </c>
      <c r="P39" s="87" t="e">
        <f t="shared" si="20"/>
        <v>#DIV/0!</v>
      </c>
      <c r="R39" s="88" t="e">
        <f t="shared" si="21"/>
        <v>#DIV/0!</v>
      </c>
      <c r="S39" s="89" t="e">
        <f t="shared" si="22"/>
        <v>#DIV/0!</v>
      </c>
      <c r="T39" s="90" t="e">
        <f t="shared" si="23"/>
        <v>#DIV/0!</v>
      </c>
    </row>
    <row r="40" spans="1:20" ht="24" customHeight="1" thickBot="1" x14ac:dyDescent="0.3">
      <c r="A40" s="75"/>
      <c r="B40" s="76" t="s">
        <v>45</v>
      </c>
      <c r="C40" s="10"/>
      <c r="D40" s="21">
        <f t="shared" ref="D40:E40" si="30">D30+D35</f>
        <v>0</v>
      </c>
      <c r="E40" s="22">
        <f t="shared" si="30"/>
        <v>0</v>
      </c>
      <c r="F40" s="11" t="e">
        <f>D40/D38</f>
        <v>#DIV/0!</v>
      </c>
      <c r="G40" s="11" t="e">
        <f>E40/E38</f>
        <v>#DIV/0!</v>
      </c>
      <c r="H40" s="91" t="e">
        <f t="shared" si="17"/>
        <v>#DIV/0!</v>
      </c>
      <c r="I40" s="92" t="e">
        <f t="shared" si="18"/>
        <v>#DIV/0!</v>
      </c>
      <c r="K40" s="21">
        <f t="shared" ref="K40:L40" si="31">K30+K35</f>
        <v>0</v>
      </c>
      <c r="L40" s="22">
        <f t="shared" si="31"/>
        <v>0</v>
      </c>
      <c r="M40" s="11" t="e">
        <f>K40/K38</f>
        <v>#DIV/0!</v>
      </c>
      <c r="N40" s="11" t="e">
        <f>L40/L38</f>
        <v>#DIV/0!</v>
      </c>
      <c r="O40" s="91" t="e">
        <f t="shared" si="19"/>
        <v>#DIV/0!</v>
      </c>
      <c r="P40" s="92" t="e">
        <f t="shared" si="20"/>
        <v>#DIV/0!</v>
      </c>
      <c r="R40" s="65" t="e">
        <f t="shared" si="21"/>
        <v>#DIV/0!</v>
      </c>
      <c r="S40" s="62" t="e">
        <f t="shared" si="22"/>
        <v>#DIV/0!</v>
      </c>
      <c r="T40" s="66" t="e">
        <f t="shared" si="23"/>
        <v>#DIV/0!</v>
      </c>
    </row>
    <row r="41" spans="1:20" ht="24.75" customHeight="1" thickBot="1" x14ac:dyDescent="0.3"/>
    <row r="42" spans="1:20" ht="15" customHeight="1" x14ac:dyDescent="0.25">
      <c r="A42" s="331" t="s">
        <v>2</v>
      </c>
      <c r="B42" s="345"/>
      <c r="C42" s="345"/>
      <c r="D42" s="356" t="s">
        <v>1</v>
      </c>
      <c r="E42" s="364"/>
      <c r="F42" s="344" t="s">
        <v>13</v>
      </c>
      <c r="G42" s="344"/>
      <c r="H42" s="363" t="s">
        <v>34</v>
      </c>
      <c r="I42" s="364"/>
      <c r="K42" s="356" t="s">
        <v>19</v>
      </c>
      <c r="L42" s="364"/>
      <c r="M42" s="344" t="s">
        <v>13</v>
      </c>
      <c r="N42" s="344"/>
      <c r="O42" s="363" t="s">
        <v>34</v>
      </c>
      <c r="P42" s="364"/>
      <c r="R42" s="356" t="s">
        <v>22</v>
      </c>
      <c r="S42" s="344"/>
      <c r="T42" s="69" t="s">
        <v>0</v>
      </c>
    </row>
    <row r="43" spans="1:20" ht="15" customHeight="1" x14ac:dyDescent="0.25">
      <c r="A43" s="346"/>
      <c r="B43" s="347"/>
      <c r="C43" s="347"/>
      <c r="D43" s="365" t="s">
        <v>40</v>
      </c>
      <c r="E43" s="366"/>
      <c r="F43" s="367" t="str">
        <f>D43</f>
        <v>jan - mar</v>
      </c>
      <c r="G43" s="367"/>
      <c r="H43" s="365" t="str">
        <f>F43</f>
        <v>jan - mar</v>
      </c>
      <c r="I43" s="366"/>
      <c r="K43" s="365" t="str">
        <f>D43</f>
        <v>jan - mar</v>
      </c>
      <c r="L43" s="366"/>
      <c r="M43" s="367" t="str">
        <f>D43</f>
        <v>jan - mar</v>
      </c>
      <c r="N43" s="367"/>
      <c r="O43" s="365" t="str">
        <f>D43</f>
        <v>jan - mar</v>
      </c>
      <c r="P43" s="366"/>
      <c r="R43" s="365" t="str">
        <f>D43</f>
        <v>jan - mar</v>
      </c>
      <c r="S43" s="367"/>
      <c r="T43" s="67" t="s">
        <v>35</v>
      </c>
    </row>
    <row r="44" spans="1:20" ht="15.75" customHeight="1" thickBot="1" x14ac:dyDescent="0.3">
      <c r="A44" s="346"/>
      <c r="B44" s="347"/>
      <c r="C44" s="347"/>
      <c r="D44" s="16">
        <v>2016</v>
      </c>
      <c r="E44" s="67">
        <v>2017</v>
      </c>
      <c r="F44" s="68">
        <f>D44</f>
        <v>2016</v>
      </c>
      <c r="G44" s="68">
        <f>E44</f>
        <v>2017</v>
      </c>
      <c r="H44" s="16" t="s">
        <v>1</v>
      </c>
      <c r="I44" s="67" t="s">
        <v>14</v>
      </c>
      <c r="K44" s="16">
        <f>D44</f>
        <v>2016</v>
      </c>
      <c r="L44" s="67">
        <f>E44</f>
        <v>2017</v>
      </c>
      <c r="M44" s="68">
        <f>F44</f>
        <v>2016</v>
      </c>
      <c r="N44" s="67">
        <f>G44</f>
        <v>2017</v>
      </c>
      <c r="O44" s="68">
        <v>1000</v>
      </c>
      <c r="P44" s="67" t="s">
        <v>14</v>
      </c>
      <c r="R44" s="16">
        <f>D44</f>
        <v>2016</v>
      </c>
      <c r="S44" s="68">
        <f>E44</f>
        <v>2017</v>
      </c>
      <c r="T44" s="67" t="s">
        <v>23</v>
      </c>
    </row>
    <row r="45" spans="1:20" ht="24" customHeight="1" thickBot="1" x14ac:dyDescent="0.3">
      <c r="A45" s="72" t="s">
        <v>29</v>
      </c>
      <c r="B45" s="13"/>
      <c r="C45" s="13"/>
      <c r="D45" s="17"/>
      <c r="E45" s="18"/>
      <c r="F45" s="14" t="e">
        <f>D45/D55</f>
        <v>#DIV/0!</v>
      </c>
      <c r="G45" s="14" t="e">
        <f>E45/E55</f>
        <v>#DIV/0!</v>
      </c>
      <c r="H45" s="80" t="e">
        <f t="shared" ref="H45:H59" si="32">(E45-D45)/D45</f>
        <v>#DIV/0!</v>
      </c>
      <c r="I45" s="83" t="e">
        <f t="shared" ref="I45:I59" si="33">(G45-F45)/F45</f>
        <v>#DIV/0!</v>
      </c>
      <c r="J45" s="1"/>
      <c r="K45" s="17"/>
      <c r="L45" s="18"/>
      <c r="M45" s="14">
        <f>K45/K55</f>
        <v>0</v>
      </c>
      <c r="N45" s="14">
        <f>L45/L55</f>
        <v>0</v>
      </c>
      <c r="O45" s="80" t="e">
        <f t="shared" ref="O45:O59" si="34">(L45-K45)/K45</f>
        <v>#DIV/0!</v>
      </c>
      <c r="P45" s="83" t="e">
        <f t="shared" ref="P45:P59" si="35">(N45-M45)/M45</f>
        <v>#DIV/0!</v>
      </c>
      <c r="Q45" s="1"/>
      <c r="R45" s="24" t="e">
        <f>(K45/D45)*10</f>
        <v>#DIV/0!</v>
      </c>
      <c r="S45" s="62" t="e">
        <f>(L45/E45)*10</f>
        <v>#DIV/0!</v>
      </c>
      <c r="T45" s="50" t="e">
        <f>(S45-R45)/R45</f>
        <v>#DIV/0!</v>
      </c>
    </row>
    <row r="46" spans="1:20" ht="24" customHeight="1" x14ac:dyDescent="0.25">
      <c r="A46" s="73" t="s">
        <v>44</v>
      </c>
      <c r="B46" s="3"/>
      <c r="D46" s="19"/>
      <c r="E46" s="20"/>
      <c r="F46" s="47" t="e">
        <f>D46/D45</f>
        <v>#DIV/0!</v>
      </c>
      <c r="G46" s="47" t="e">
        <f>E46/E45</f>
        <v>#DIV/0!</v>
      </c>
      <c r="H46" s="81" t="e">
        <f t="shared" si="32"/>
        <v>#DIV/0!</v>
      </c>
      <c r="I46" s="84" t="e">
        <f t="shared" si="33"/>
        <v>#DIV/0!</v>
      </c>
      <c r="J46" s="3"/>
      <c r="K46" s="19"/>
      <c r="L46" s="20"/>
      <c r="M46" s="47" t="e">
        <f>K46/K45</f>
        <v>#DIV/0!</v>
      </c>
      <c r="N46" s="47" t="e">
        <f>L46/L45</f>
        <v>#DIV/0!</v>
      </c>
      <c r="O46" s="81" t="e">
        <f t="shared" si="34"/>
        <v>#DIV/0!</v>
      </c>
      <c r="P46" s="84" t="e">
        <f t="shared" si="35"/>
        <v>#DIV/0!</v>
      </c>
      <c r="Q46" s="3"/>
      <c r="R46" s="27" t="e">
        <f t="shared" ref="R46:R59" si="36">(K46/D46)*10</f>
        <v>#DIV/0!</v>
      </c>
      <c r="S46" s="28" t="e">
        <f t="shared" ref="S46:S59" si="37">(L46/E46)*10</f>
        <v>#DIV/0!</v>
      </c>
      <c r="T46" s="49" t="e">
        <f t="shared" ref="T46:T59" si="38">(S46-R46)/R46</f>
        <v>#DIV/0!</v>
      </c>
    </row>
    <row r="47" spans="1:20" ht="24" customHeight="1" x14ac:dyDescent="0.25">
      <c r="A47" s="77" t="s">
        <v>43</v>
      </c>
      <c r="B47" s="70"/>
      <c r="C47" s="71"/>
      <c r="D47" s="78"/>
      <c r="E47" s="79">
        <f>E48+E49</f>
        <v>0</v>
      </c>
      <c r="F47" s="45" t="e">
        <f>D47/D45</f>
        <v>#DIV/0!</v>
      </c>
      <c r="G47" s="45" t="e">
        <f>E47/E45</f>
        <v>#DIV/0!</v>
      </c>
      <c r="H47" s="82" t="e">
        <f t="shared" si="32"/>
        <v>#DIV/0!</v>
      </c>
      <c r="I47" s="85" t="e">
        <f t="shared" si="33"/>
        <v>#DIV/0!</v>
      </c>
      <c r="J47" s="3"/>
      <c r="K47" s="78"/>
      <c r="L47" s="79">
        <f>L48+L49</f>
        <v>0</v>
      </c>
      <c r="M47" s="45" t="e">
        <f>K47/K45</f>
        <v>#DIV/0!</v>
      </c>
      <c r="N47" s="45" t="e">
        <f>L47/L45</f>
        <v>#DIV/0!</v>
      </c>
      <c r="O47" s="82" t="e">
        <f t="shared" si="34"/>
        <v>#DIV/0!</v>
      </c>
      <c r="P47" s="85" t="e">
        <f t="shared" si="35"/>
        <v>#DIV/0!</v>
      </c>
      <c r="Q47" s="3"/>
      <c r="R47" s="63" t="e">
        <f t="shared" si="36"/>
        <v>#DIV/0!</v>
      </c>
      <c r="S47" s="64" t="e">
        <f t="shared" si="37"/>
        <v>#DIV/0!</v>
      </c>
      <c r="T47" s="51" t="e">
        <f t="shared" si="38"/>
        <v>#DIV/0!</v>
      </c>
    </row>
    <row r="48" spans="1:20" ht="24" customHeight="1" x14ac:dyDescent="0.25">
      <c r="A48" s="46"/>
      <c r="B48" s="74" t="s">
        <v>42</v>
      </c>
      <c r="D48" s="19"/>
      <c r="E48" s="20"/>
      <c r="F48" s="47"/>
      <c r="G48" s="47" t="e">
        <f>E48/E47</f>
        <v>#DIV/0!</v>
      </c>
      <c r="H48" s="86" t="e">
        <f t="shared" si="32"/>
        <v>#DIV/0!</v>
      </c>
      <c r="I48" s="87" t="e">
        <f t="shared" si="33"/>
        <v>#DIV/0!</v>
      </c>
      <c r="J48" s="3"/>
      <c r="K48" s="19"/>
      <c r="L48" s="20"/>
      <c r="M48" s="47"/>
      <c r="N48" s="47" t="e">
        <f>L48/L47</f>
        <v>#DIV/0!</v>
      </c>
      <c r="O48" s="86" t="e">
        <f t="shared" si="34"/>
        <v>#DIV/0!</v>
      </c>
      <c r="P48" s="87" t="e">
        <f t="shared" si="35"/>
        <v>#DIV/0!</v>
      </c>
      <c r="Q48" s="3"/>
      <c r="R48" s="88" t="e">
        <f t="shared" si="36"/>
        <v>#DIV/0!</v>
      </c>
      <c r="S48" s="89" t="e">
        <f t="shared" si="37"/>
        <v>#DIV/0!</v>
      </c>
      <c r="T48" s="90" t="e">
        <f t="shared" si="38"/>
        <v>#DIV/0!</v>
      </c>
    </row>
    <row r="49" spans="1:20" ht="24" customHeight="1" thickBot="1" x14ac:dyDescent="0.3">
      <c r="A49" s="46"/>
      <c r="B49" s="74" t="s">
        <v>45</v>
      </c>
      <c r="D49" s="19"/>
      <c r="E49" s="20"/>
      <c r="F49" s="47" t="e">
        <f>D49/D47</f>
        <v>#DIV/0!</v>
      </c>
      <c r="G49" s="47" t="e">
        <f>E49/E47</f>
        <v>#DIV/0!</v>
      </c>
      <c r="H49" s="86" t="e">
        <f t="shared" si="32"/>
        <v>#DIV/0!</v>
      </c>
      <c r="I49" s="87" t="e">
        <f t="shared" si="33"/>
        <v>#DIV/0!</v>
      </c>
      <c r="J49" s="3"/>
      <c r="K49" s="19"/>
      <c r="L49" s="20"/>
      <c r="M49" s="47" t="e">
        <f>K49/K47</f>
        <v>#DIV/0!</v>
      </c>
      <c r="N49" s="47" t="e">
        <f>L49/L47</f>
        <v>#DIV/0!</v>
      </c>
      <c r="O49" s="86" t="e">
        <f t="shared" si="34"/>
        <v>#DIV/0!</v>
      </c>
      <c r="P49" s="87" t="e">
        <f t="shared" si="35"/>
        <v>#DIV/0!</v>
      </c>
      <c r="Q49" s="3"/>
      <c r="R49" s="65" t="e">
        <f t="shared" si="36"/>
        <v>#DIV/0!</v>
      </c>
      <c r="S49" s="62" t="e">
        <f t="shared" si="37"/>
        <v>#DIV/0!</v>
      </c>
      <c r="T49" s="66" t="e">
        <f t="shared" si="38"/>
        <v>#DIV/0!</v>
      </c>
    </row>
    <row r="50" spans="1:20" ht="24" customHeight="1" thickBot="1" x14ac:dyDescent="0.3">
      <c r="A50" s="72" t="s">
        <v>30</v>
      </c>
      <c r="B50" s="13"/>
      <c r="C50" s="13"/>
      <c r="D50" s="17"/>
      <c r="E50" s="18"/>
      <c r="F50" s="14" t="e">
        <f>D50/D55</f>
        <v>#DIV/0!</v>
      </c>
      <c r="G50" s="14" t="e">
        <f>E50/E55</f>
        <v>#DIV/0!</v>
      </c>
      <c r="H50" s="80" t="e">
        <f t="shared" si="32"/>
        <v>#DIV/0!</v>
      </c>
      <c r="I50" s="83" t="e">
        <f t="shared" si="33"/>
        <v>#DIV/0!</v>
      </c>
      <c r="J50" s="3"/>
      <c r="K50" s="17"/>
      <c r="L50" s="18"/>
      <c r="M50" s="14">
        <f>K50/K55</f>
        <v>0</v>
      </c>
      <c r="N50" s="14">
        <f>L50/L55</f>
        <v>0</v>
      </c>
      <c r="O50" s="80" t="e">
        <f t="shared" si="34"/>
        <v>#DIV/0!</v>
      </c>
      <c r="P50" s="83" t="e">
        <f t="shared" si="35"/>
        <v>#DIV/0!</v>
      </c>
      <c r="Q50" s="3"/>
      <c r="R50" s="24" t="e">
        <f t="shared" si="36"/>
        <v>#DIV/0!</v>
      </c>
      <c r="S50" s="62" t="e">
        <f t="shared" si="37"/>
        <v>#DIV/0!</v>
      </c>
      <c r="T50" s="50" t="e">
        <f t="shared" si="38"/>
        <v>#DIV/0!</v>
      </c>
    </row>
    <row r="51" spans="1:20" ht="24" customHeight="1" thickBot="1" x14ac:dyDescent="0.3">
      <c r="A51" s="73" t="s">
        <v>44</v>
      </c>
      <c r="B51" s="3"/>
      <c r="D51" s="19"/>
      <c r="E51" s="20"/>
      <c r="F51" s="47" t="e">
        <f>D51/D50</f>
        <v>#DIV/0!</v>
      </c>
      <c r="G51" s="47" t="e">
        <f>E51/E50</f>
        <v>#DIV/0!</v>
      </c>
      <c r="H51" s="81" t="e">
        <f t="shared" si="32"/>
        <v>#DIV/0!</v>
      </c>
      <c r="I51" s="84" t="e">
        <f t="shared" si="33"/>
        <v>#DIV/0!</v>
      </c>
      <c r="J51" s="3"/>
      <c r="K51" s="19"/>
      <c r="L51" s="20"/>
      <c r="M51" s="47" t="e">
        <f>K51/K50</f>
        <v>#DIV/0!</v>
      </c>
      <c r="N51" s="47" t="e">
        <f>L51/L50</f>
        <v>#DIV/0!</v>
      </c>
      <c r="O51" s="81" t="e">
        <f t="shared" si="34"/>
        <v>#DIV/0!</v>
      </c>
      <c r="P51" s="84" t="e">
        <f t="shared" si="35"/>
        <v>#DIV/0!</v>
      </c>
      <c r="Q51" s="3"/>
      <c r="R51" s="24" t="e">
        <f t="shared" si="36"/>
        <v>#DIV/0!</v>
      </c>
      <c r="S51" s="62" t="e">
        <f t="shared" si="37"/>
        <v>#DIV/0!</v>
      </c>
      <c r="T51" s="50" t="e">
        <f t="shared" si="38"/>
        <v>#DIV/0!</v>
      </c>
    </row>
    <row r="52" spans="1:20" ht="24" customHeight="1" thickBot="1" x14ac:dyDescent="0.3">
      <c r="A52" s="77" t="s">
        <v>43</v>
      </c>
      <c r="B52" s="70"/>
      <c r="C52" s="71"/>
      <c r="D52" s="78"/>
      <c r="E52" s="79">
        <f>E53+E54</f>
        <v>0</v>
      </c>
      <c r="F52" s="45" t="e">
        <f>D52/D50</f>
        <v>#DIV/0!</v>
      </c>
      <c r="G52" s="45" t="e">
        <f>E52/E50</f>
        <v>#DIV/0!</v>
      </c>
      <c r="H52" s="82" t="e">
        <f t="shared" si="32"/>
        <v>#DIV/0!</v>
      </c>
      <c r="I52" s="85" t="e">
        <f t="shared" si="33"/>
        <v>#DIV/0!</v>
      </c>
      <c r="J52" s="3"/>
      <c r="K52" s="78"/>
      <c r="L52" s="79">
        <f>L53+L54</f>
        <v>0</v>
      </c>
      <c r="M52" s="45" t="e">
        <f>K52/K50</f>
        <v>#DIV/0!</v>
      </c>
      <c r="N52" s="45" t="e">
        <f>L52/L50</f>
        <v>#DIV/0!</v>
      </c>
      <c r="O52" s="82" t="e">
        <f t="shared" si="34"/>
        <v>#DIV/0!</v>
      </c>
      <c r="P52" s="85" t="e">
        <f t="shared" si="35"/>
        <v>#DIV/0!</v>
      </c>
      <c r="Q52" s="3"/>
      <c r="R52" s="24" t="e">
        <f t="shared" si="36"/>
        <v>#DIV/0!</v>
      </c>
      <c r="S52" s="62" t="e">
        <f t="shared" si="37"/>
        <v>#DIV/0!</v>
      </c>
      <c r="T52" s="50" t="e">
        <f t="shared" si="38"/>
        <v>#DIV/0!</v>
      </c>
    </row>
    <row r="53" spans="1:20" ht="24" customHeight="1" x14ac:dyDescent="0.25">
      <c r="A53" s="46"/>
      <c r="B53" s="74" t="s">
        <v>42</v>
      </c>
      <c r="D53" s="19"/>
      <c r="E53" s="20"/>
      <c r="F53" s="2"/>
      <c r="G53" s="2" t="e">
        <f>E53/E52</f>
        <v>#DIV/0!</v>
      </c>
      <c r="H53" s="86" t="e">
        <f t="shared" si="32"/>
        <v>#DIV/0!</v>
      </c>
      <c r="I53" s="87" t="e">
        <f t="shared" si="33"/>
        <v>#DIV/0!</v>
      </c>
      <c r="K53" s="19"/>
      <c r="L53" s="20"/>
      <c r="M53" s="2"/>
      <c r="N53" s="2" t="e">
        <f>L53/L52</f>
        <v>#DIV/0!</v>
      </c>
      <c r="O53" s="86" t="e">
        <f t="shared" si="34"/>
        <v>#DIV/0!</v>
      </c>
      <c r="P53" s="87" t="e">
        <f t="shared" si="35"/>
        <v>#DIV/0!</v>
      </c>
      <c r="R53" s="93" t="e">
        <f t="shared" si="36"/>
        <v>#DIV/0!</v>
      </c>
      <c r="S53" s="94" t="e">
        <f t="shared" si="37"/>
        <v>#DIV/0!</v>
      </c>
      <c r="T53" s="95" t="e">
        <f t="shared" si="38"/>
        <v>#DIV/0!</v>
      </c>
    </row>
    <row r="54" spans="1:20" ht="24" customHeight="1" thickBot="1" x14ac:dyDescent="0.3">
      <c r="A54" s="46"/>
      <c r="B54" s="74" t="s">
        <v>45</v>
      </c>
      <c r="D54" s="19"/>
      <c r="E54" s="20"/>
      <c r="F54" s="2" t="e">
        <f>D54/D52</f>
        <v>#DIV/0!</v>
      </c>
      <c r="G54" s="2" t="e">
        <f>E54/E52</f>
        <v>#DIV/0!</v>
      </c>
      <c r="H54" s="86" t="e">
        <f t="shared" si="32"/>
        <v>#DIV/0!</v>
      </c>
      <c r="I54" s="87" t="e">
        <f t="shared" si="33"/>
        <v>#DIV/0!</v>
      </c>
      <c r="K54" s="19"/>
      <c r="L54" s="20"/>
      <c r="M54" s="2" t="e">
        <f>K54/K52</f>
        <v>#DIV/0!</v>
      </c>
      <c r="N54" s="2" t="e">
        <f>L54/L52</f>
        <v>#DIV/0!</v>
      </c>
      <c r="O54" s="86" t="e">
        <f t="shared" si="34"/>
        <v>#DIV/0!</v>
      </c>
      <c r="P54" s="87" t="e">
        <f t="shared" si="35"/>
        <v>#DIV/0!</v>
      </c>
      <c r="R54" s="65" t="e">
        <f t="shared" si="36"/>
        <v>#DIV/0!</v>
      </c>
      <c r="S54" s="62" t="e">
        <f t="shared" si="37"/>
        <v>#DIV/0!</v>
      </c>
      <c r="T54" s="66" t="e">
        <f t="shared" si="38"/>
        <v>#DIV/0!</v>
      </c>
    </row>
    <row r="55" spans="1:20" ht="24" customHeight="1" thickBot="1" x14ac:dyDescent="0.3">
      <c r="A55" s="72" t="s">
        <v>12</v>
      </c>
      <c r="B55" s="13"/>
      <c r="C55" s="13"/>
      <c r="D55" s="17">
        <f>D45+D50</f>
        <v>0</v>
      </c>
      <c r="E55" s="18">
        <f>E45+E50</f>
        <v>0</v>
      </c>
      <c r="F55" s="14" t="e">
        <f>F45+F50</f>
        <v>#DIV/0!</v>
      </c>
      <c r="G55" s="14" t="e">
        <f>G45+G50</f>
        <v>#DIV/0!</v>
      </c>
      <c r="H55" s="80" t="e">
        <f t="shared" si="32"/>
        <v>#DIV/0!</v>
      </c>
      <c r="I55" s="83" t="e">
        <f t="shared" si="33"/>
        <v>#DIV/0!</v>
      </c>
      <c r="J55" s="1"/>
      <c r="K55" s="17">
        <v>82914.689000000057</v>
      </c>
      <c r="L55" s="18">
        <v>95555.57299999996</v>
      </c>
      <c r="M55" s="14">
        <f>M45+M50</f>
        <v>0</v>
      </c>
      <c r="N55" s="14">
        <f>N45+N50</f>
        <v>0</v>
      </c>
      <c r="O55" s="80">
        <f t="shared" si="34"/>
        <v>0.15245650864106713</v>
      </c>
      <c r="P55" s="83" t="e">
        <f t="shared" si="35"/>
        <v>#DIV/0!</v>
      </c>
      <c r="R55" s="24" t="e">
        <f t="shared" si="36"/>
        <v>#DIV/0!</v>
      </c>
      <c r="S55" s="62" t="e">
        <f t="shared" si="37"/>
        <v>#DIV/0!</v>
      </c>
      <c r="T55" s="50" t="e">
        <f t="shared" si="38"/>
        <v>#DIV/0!</v>
      </c>
    </row>
    <row r="56" spans="1:20" ht="24" customHeight="1" x14ac:dyDescent="0.25">
      <c r="A56" s="73" t="s">
        <v>44</v>
      </c>
      <c r="B56" s="3"/>
      <c r="D56" s="19">
        <f t="shared" ref="D56:E56" si="39">D46+D51</f>
        <v>0</v>
      </c>
      <c r="E56" s="20">
        <f t="shared" si="39"/>
        <v>0</v>
      </c>
      <c r="F56" s="47" t="e">
        <f>D56/D55</f>
        <v>#DIV/0!</v>
      </c>
      <c r="G56" s="47" t="e">
        <f>E56/E55</f>
        <v>#DIV/0!</v>
      </c>
      <c r="H56" s="81" t="e">
        <f t="shared" si="32"/>
        <v>#DIV/0!</v>
      </c>
      <c r="I56" s="84" t="e">
        <f t="shared" si="33"/>
        <v>#DIV/0!</v>
      </c>
      <c r="J56" s="3"/>
      <c r="K56" s="19">
        <f t="shared" ref="K56:L56" si="40">K46+K51</f>
        <v>0</v>
      </c>
      <c r="L56" s="20">
        <f t="shared" si="40"/>
        <v>0</v>
      </c>
      <c r="M56" s="47">
        <f>K56/K55</f>
        <v>0</v>
      </c>
      <c r="N56" s="47">
        <f>L56/L55</f>
        <v>0</v>
      </c>
      <c r="O56" s="81" t="e">
        <f t="shared" si="34"/>
        <v>#DIV/0!</v>
      </c>
      <c r="P56" s="84" t="e">
        <f t="shared" si="35"/>
        <v>#DIV/0!</v>
      </c>
      <c r="Q56" s="3"/>
      <c r="R56" s="96" t="e">
        <f t="shared" si="36"/>
        <v>#DIV/0!</v>
      </c>
      <c r="S56" s="97" t="e">
        <f t="shared" si="37"/>
        <v>#DIV/0!</v>
      </c>
      <c r="T56" s="98" t="e">
        <f t="shared" si="38"/>
        <v>#DIV/0!</v>
      </c>
    </row>
    <row r="57" spans="1:20" ht="24" customHeight="1" x14ac:dyDescent="0.25">
      <c r="A57" s="77" t="s">
        <v>43</v>
      </c>
      <c r="B57" s="70"/>
      <c r="C57" s="71"/>
      <c r="D57" s="78">
        <f t="shared" ref="D57:E57" si="41">D47+D52</f>
        <v>0</v>
      </c>
      <c r="E57" s="79">
        <f t="shared" si="41"/>
        <v>0</v>
      </c>
      <c r="F57" s="45" t="e">
        <f>D57/D55</f>
        <v>#DIV/0!</v>
      </c>
      <c r="G57" s="45" t="e">
        <f>E57/E55</f>
        <v>#DIV/0!</v>
      </c>
      <c r="H57" s="82" t="e">
        <f t="shared" si="32"/>
        <v>#DIV/0!</v>
      </c>
      <c r="I57" s="85" t="e">
        <f t="shared" si="33"/>
        <v>#DIV/0!</v>
      </c>
      <c r="J57" s="3"/>
      <c r="K57" s="78">
        <f t="shared" ref="K57:L57" si="42">K47+K52</f>
        <v>0</v>
      </c>
      <c r="L57" s="79">
        <f t="shared" si="42"/>
        <v>0</v>
      </c>
      <c r="M57" s="45">
        <f>K57/K55</f>
        <v>0</v>
      </c>
      <c r="N57" s="45">
        <f>L57/L55</f>
        <v>0</v>
      </c>
      <c r="O57" s="82" t="e">
        <f t="shared" si="34"/>
        <v>#DIV/0!</v>
      </c>
      <c r="P57" s="85" t="e">
        <f t="shared" si="35"/>
        <v>#DIV/0!</v>
      </c>
      <c r="Q57" s="3"/>
      <c r="R57" s="43" t="e">
        <f t="shared" si="36"/>
        <v>#DIV/0!</v>
      </c>
      <c r="S57" s="44" t="e">
        <f t="shared" si="37"/>
        <v>#DIV/0!</v>
      </c>
      <c r="T57" s="51" t="e">
        <f t="shared" si="38"/>
        <v>#DIV/0!</v>
      </c>
    </row>
    <row r="58" spans="1:20" ht="24" customHeight="1" x14ac:dyDescent="0.25">
      <c r="A58" s="46"/>
      <c r="B58" s="74" t="s">
        <v>42</v>
      </c>
      <c r="D58" s="19">
        <f t="shared" ref="D58:E58" si="43">D48+D53</f>
        <v>0</v>
      </c>
      <c r="E58" s="20">
        <f t="shared" si="43"/>
        <v>0</v>
      </c>
      <c r="F58" s="2" t="e">
        <f>D58/D57</f>
        <v>#DIV/0!</v>
      </c>
      <c r="G58" s="2" t="e">
        <f>E58/E57</f>
        <v>#DIV/0!</v>
      </c>
      <c r="H58" s="86" t="e">
        <f t="shared" si="32"/>
        <v>#DIV/0!</v>
      </c>
      <c r="I58" s="87" t="e">
        <f t="shared" si="33"/>
        <v>#DIV/0!</v>
      </c>
      <c r="K58" s="19">
        <f t="shared" ref="K58:L58" si="44">K48+K53</f>
        <v>0</v>
      </c>
      <c r="L58" s="20">
        <f t="shared" si="44"/>
        <v>0</v>
      </c>
      <c r="M58" s="2" t="e">
        <f>K58/K57</f>
        <v>#DIV/0!</v>
      </c>
      <c r="N58" s="2" t="e">
        <f>L58/L57</f>
        <v>#DIV/0!</v>
      </c>
      <c r="O58" s="86" t="e">
        <f t="shared" si="34"/>
        <v>#DIV/0!</v>
      </c>
      <c r="P58" s="87" t="e">
        <f t="shared" si="35"/>
        <v>#DIV/0!</v>
      </c>
      <c r="R58" s="88" t="e">
        <f t="shared" si="36"/>
        <v>#DIV/0!</v>
      </c>
      <c r="S58" s="89" t="e">
        <f t="shared" si="37"/>
        <v>#DIV/0!</v>
      </c>
      <c r="T58" s="90" t="e">
        <f t="shared" si="38"/>
        <v>#DIV/0!</v>
      </c>
    </row>
    <row r="59" spans="1:20" ht="24" customHeight="1" thickBot="1" x14ac:dyDescent="0.3">
      <c r="A59" s="75"/>
      <c r="B59" s="76" t="s">
        <v>45</v>
      </c>
      <c r="C59" s="10"/>
      <c r="D59" s="21">
        <f t="shared" ref="D59:E59" si="45">D49+D54</f>
        <v>0</v>
      </c>
      <c r="E59" s="22">
        <f t="shared" si="45"/>
        <v>0</v>
      </c>
      <c r="F59" s="11" t="e">
        <f>D59/D57</f>
        <v>#DIV/0!</v>
      </c>
      <c r="G59" s="11" t="e">
        <f>E59/E57</f>
        <v>#DIV/0!</v>
      </c>
      <c r="H59" s="91" t="e">
        <f t="shared" si="32"/>
        <v>#DIV/0!</v>
      </c>
      <c r="I59" s="92" t="e">
        <f t="shared" si="33"/>
        <v>#DIV/0!</v>
      </c>
      <c r="K59" s="21">
        <f t="shared" ref="K59:L59" si="46">K49+K54</f>
        <v>0</v>
      </c>
      <c r="L59" s="22">
        <f t="shared" si="46"/>
        <v>0</v>
      </c>
      <c r="M59" s="11" t="e">
        <f>K59/K57</f>
        <v>#DIV/0!</v>
      </c>
      <c r="N59" s="11" t="e">
        <f>L59/L57</f>
        <v>#DIV/0!</v>
      </c>
      <c r="O59" s="91" t="e">
        <f t="shared" si="34"/>
        <v>#DIV/0!</v>
      </c>
      <c r="P59" s="92" t="e">
        <f t="shared" si="35"/>
        <v>#DIV/0!</v>
      </c>
      <c r="R59" s="65" t="e">
        <f t="shared" si="36"/>
        <v>#DIV/0!</v>
      </c>
      <c r="S59" s="62" t="e">
        <f t="shared" si="37"/>
        <v>#DIV/0!</v>
      </c>
      <c r="T59" s="66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K36"/>
  <sheetViews>
    <sheetView showGridLines="0" tabSelected="1" topLeftCell="F1" workbookViewId="0">
      <selection activeCell="S29" sqref="S29"/>
    </sheetView>
  </sheetViews>
  <sheetFormatPr defaultRowHeight="15" x14ac:dyDescent="0.25"/>
  <cols>
    <col min="1" max="1" width="19.42578125" bestFit="1" customWidth="1"/>
    <col min="17" max="17" width="18.5703125" customWidth="1"/>
    <col min="18" max="19" width="9.140625" customWidth="1"/>
    <col min="20" max="21" width="9.7109375" customWidth="1"/>
    <col min="261" max="261" width="19.42578125" bestFit="1" customWidth="1"/>
    <col min="271" max="271" width="18.5703125" customWidth="1"/>
    <col min="272" max="273" width="9.140625" customWidth="1"/>
    <col min="274" max="274" width="0" hidden="1" customWidth="1"/>
    <col min="275" max="276" width="9.85546875" customWidth="1"/>
    <col min="517" max="517" width="19.42578125" bestFit="1" customWidth="1"/>
    <col min="527" max="527" width="18.5703125" customWidth="1"/>
    <col min="528" max="529" width="9.140625" customWidth="1"/>
    <col min="530" max="530" width="0" hidden="1" customWidth="1"/>
    <col min="531" max="532" width="9.85546875" customWidth="1"/>
    <col min="773" max="773" width="19.42578125" bestFit="1" customWidth="1"/>
    <col min="783" max="783" width="18.5703125" customWidth="1"/>
    <col min="784" max="785" width="9.140625" customWidth="1"/>
    <col min="786" max="786" width="0" hidden="1" customWidth="1"/>
    <col min="787" max="788" width="9.85546875" customWidth="1"/>
    <col min="1029" max="1029" width="19.42578125" bestFit="1" customWidth="1"/>
    <col min="1039" max="1039" width="18.5703125" customWidth="1"/>
    <col min="1040" max="1041" width="9.140625" customWidth="1"/>
    <col min="1042" max="1042" width="0" hidden="1" customWidth="1"/>
    <col min="1043" max="1044" width="9.85546875" customWidth="1"/>
    <col min="1285" max="1285" width="19.42578125" bestFit="1" customWidth="1"/>
    <col min="1295" max="1295" width="18.5703125" customWidth="1"/>
    <col min="1296" max="1297" width="9.140625" customWidth="1"/>
    <col min="1298" max="1298" width="0" hidden="1" customWidth="1"/>
    <col min="1299" max="1300" width="9.85546875" customWidth="1"/>
    <col min="1541" max="1541" width="19.42578125" bestFit="1" customWidth="1"/>
    <col min="1551" max="1551" width="18.5703125" customWidth="1"/>
    <col min="1552" max="1553" width="9.140625" customWidth="1"/>
    <col min="1554" max="1554" width="0" hidden="1" customWidth="1"/>
    <col min="1555" max="1556" width="9.85546875" customWidth="1"/>
    <col min="1797" max="1797" width="19.42578125" bestFit="1" customWidth="1"/>
    <col min="1807" max="1807" width="18.5703125" customWidth="1"/>
    <col min="1808" max="1809" width="9.140625" customWidth="1"/>
    <col min="1810" max="1810" width="0" hidden="1" customWidth="1"/>
    <col min="1811" max="1812" width="9.85546875" customWidth="1"/>
    <col min="2053" max="2053" width="19.42578125" bestFit="1" customWidth="1"/>
    <col min="2063" max="2063" width="18.5703125" customWidth="1"/>
    <col min="2064" max="2065" width="9.140625" customWidth="1"/>
    <col min="2066" max="2066" width="0" hidden="1" customWidth="1"/>
    <col min="2067" max="2068" width="9.85546875" customWidth="1"/>
    <col min="2309" max="2309" width="19.42578125" bestFit="1" customWidth="1"/>
    <col min="2319" max="2319" width="18.5703125" customWidth="1"/>
    <col min="2320" max="2321" width="9.140625" customWidth="1"/>
    <col min="2322" max="2322" width="0" hidden="1" customWidth="1"/>
    <col min="2323" max="2324" width="9.85546875" customWidth="1"/>
    <col min="2565" max="2565" width="19.42578125" bestFit="1" customWidth="1"/>
    <col min="2575" max="2575" width="18.5703125" customWidth="1"/>
    <col min="2576" max="2577" width="9.140625" customWidth="1"/>
    <col min="2578" max="2578" width="0" hidden="1" customWidth="1"/>
    <col min="2579" max="2580" width="9.85546875" customWidth="1"/>
    <col min="2821" max="2821" width="19.42578125" bestFit="1" customWidth="1"/>
    <col min="2831" max="2831" width="18.5703125" customWidth="1"/>
    <col min="2832" max="2833" width="9.140625" customWidth="1"/>
    <col min="2834" max="2834" width="0" hidden="1" customWidth="1"/>
    <col min="2835" max="2836" width="9.85546875" customWidth="1"/>
    <col min="3077" max="3077" width="19.42578125" bestFit="1" customWidth="1"/>
    <col min="3087" max="3087" width="18.5703125" customWidth="1"/>
    <col min="3088" max="3089" width="9.140625" customWidth="1"/>
    <col min="3090" max="3090" width="0" hidden="1" customWidth="1"/>
    <col min="3091" max="3092" width="9.85546875" customWidth="1"/>
    <col min="3333" max="3333" width="19.42578125" bestFit="1" customWidth="1"/>
    <col min="3343" max="3343" width="18.5703125" customWidth="1"/>
    <col min="3344" max="3345" width="9.140625" customWidth="1"/>
    <col min="3346" max="3346" width="0" hidden="1" customWidth="1"/>
    <col min="3347" max="3348" width="9.85546875" customWidth="1"/>
    <col min="3589" max="3589" width="19.42578125" bestFit="1" customWidth="1"/>
    <col min="3599" max="3599" width="18.5703125" customWidth="1"/>
    <col min="3600" max="3601" width="9.140625" customWidth="1"/>
    <col min="3602" max="3602" width="0" hidden="1" customWidth="1"/>
    <col min="3603" max="3604" width="9.85546875" customWidth="1"/>
    <col min="3845" max="3845" width="19.42578125" bestFit="1" customWidth="1"/>
    <col min="3855" max="3855" width="18.5703125" customWidth="1"/>
    <col min="3856" max="3857" width="9.140625" customWidth="1"/>
    <col min="3858" max="3858" width="0" hidden="1" customWidth="1"/>
    <col min="3859" max="3860" width="9.85546875" customWidth="1"/>
    <col min="4101" max="4101" width="19.42578125" bestFit="1" customWidth="1"/>
    <col min="4111" max="4111" width="18.5703125" customWidth="1"/>
    <col min="4112" max="4113" width="9.140625" customWidth="1"/>
    <col min="4114" max="4114" width="0" hidden="1" customWidth="1"/>
    <col min="4115" max="4116" width="9.85546875" customWidth="1"/>
    <col min="4357" max="4357" width="19.42578125" bestFit="1" customWidth="1"/>
    <col min="4367" max="4367" width="18.5703125" customWidth="1"/>
    <col min="4368" max="4369" width="9.140625" customWidth="1"/>
    <col min="4370" max="4370" width="0" hidden="1" customWidth="1"/>
    <col min="4371" max="4372" width="9.85546875" customWidth="1"/>
    <col min="4613" max="4613" width="19.42578125" bestFit="1" customWidth="1"/>
    <col min="4623" max="4623" width="18.5703125" customWidth="1"/>
    <col min="4624" max="4625" width="9.140625" customWidth="1"/>
    <col min="4626" max="4626" width="0" hidden="1" customWidth="1"/>
    <col min="4627" max="4628" width="9.85546875" customWidth="1"/>
    <col min="4869" max="4869" width="19.42578125" bestFit="1" customWidth="1"/>
    <col min="4879" max="4879" width="18.5703125" customWidth="1"/>
    <col min="4880" max="4881" width="9.140625" customWidth="1"/>
    <col min="4882" max="4882" width="0" hidden="1" customWidth="1"/>
    <col min="4883" max="4884" width="9.85546875" customWidth="1"/>
    <col min="5125" max="5125" width="19.42578125" bestFit="1" customWidth="1"/>
    <col min="5135" max="5135" width="18.5703125" customWidth="1"/>
    <col min="5136" max="5137" width="9.140625" customWidth="1"/>
    <col min="5138" max="5138" width="0" hidden="1" customWidth="1"/>
    <col min="5139" max="5140" width="9.85546875" customWidth="1"/>
    <col min="5381" max="5381" width="19.42578125" bestFit="1" customWidth="1"/>
    <col min="5391" max="5391" width="18.5703125" customWidth="1"/>
    <col min="5392" max="5393" width="9.140625" customWidth="1"/>
    <col min="5394" max="5394" width="0" hidden="1" customWidth="1"/>
    <col min="5395" max="5396" width="9.85546875" customWidth="1"/>
    <col min="5637" max="5637" width="19.42578125" bestFit="1" customWidth="1"/>
    <col min="5647" max="5647" width="18.5703125" customWidth="1"/>
    <col min="5648" max="5649" width="9.140625" customWidth="1"/>
    <col min="5650" max="5650" width="0" hidden="1" customWidth="1"/>
    <col min="5651" max="5652" width="9.85546875" customWidth="1"/>
    <col min="5893" max="5893" width="19.42578125" bestFit="1" customWidth="1"/>
    <col min="5903" max="5903" width="18.5703125" customWidth="1"/>
    <col min="5904" max="5905" width="9.140625" customWidth="1"/>
    <col min="5906" max="5906" width="0" hidden="1" customWidth="1"/>
    <col min="5907" max="5908" width="9.85546875" customWidth="1"/>
    <col min="6149" max="6149" width="19.42578125" bestFit="1" customWidth="1"/>
    <col min="6159" max="6159" width="18.5703125" customWidth="1"/>
    <col min="6160" max="6161" width="9.140625" customWidth="1"/>
    <col min="6162" max="6162" width="0" hidden="1" customWidth="1"/>
    <col min="6163" max="6164" width="9.85546875" customWidth="1"/>
    <col min="6405" max="6405" width="19.42578125" bestFit="1" customWidth="1"/>
    <col min="6415" max="6415" width="18.5703125" customWidth="1"/>
    <col min="6416" max="6417" width="9.140625" customWidth="1"/>
    <col min="6418" max="6418" width="0" hidden="1" customWidth="1"/>
    <col min="6419" max="6420" width="9.85546875" customWidth="1"/>
    <col min="6661" max="6661" width="19.42578125" bestFit="1" customWidth="1"/>
    <col min="6671" max="6671" width="18.5703125" customWidth="1"/>
    <col min="6672" max="6673" width="9.140625" customWidth="1"/>
    <col min="6674" max="6674" width="0" hidden="1" customWidth="1"/>
    <col min="6675" max="6676" width="9.85546875" customWidth="1"/>
    <col min="6917" max="6917" width="19.42578125" bestFit="1" customWidth="1"/>
    <col min="6927" max="6927" width="18.5703125" customWidth="1"/>
    <col min="6928" max="6929" width="9.140625" customWidth="1"/>
    <col min="6930" max="6930" width="0" hidden="1" customWidth="1"/>
    <col min="6931" max="6932" width="9.85546875" customWidth="1"/>
    <col min="7173" max="7173" width="19.42578125" bestFit="1" customWidth="1"/>
    <col min="7183" max="7183" width="18.5703125" customWidth="1"/>
    <col min="7184" max="7185" width="9.140625" customWidth="1"/>
    <col min="7186" max="7186" width="0" hidden="1" customWidth="1"/>
    <col min="7187" max="7188" width="9.85546875" customWidth="1"/>
    <col min="7429" max="7429" width="19.42578125" bestFit="1" customWidth="1"/>
    <col min="7439" max="7439" width="18.5703125" customWidth="1"/>
    <col min="7440" max="7441" width="9.140625" customWidth="1"/>
    <col min="7442" max="7442" width="0" hidden="1" customWidth="1"/>
    <col min="7443" max="7444" width="9.85546875" customWidth="1"/>
    <col min="7685" max="7685" width="19.42578125" bestFit="1" customWidth="1"/>
    <col min="7695" max="7695" width="18.5703125" customWidth="1"/>
    <col min="7696" max="7697" width="9.140625" customWidth="1"/>
    <col min="7698" max="7698" width="0" hidden="1" customWidth="1"/>
    <col min="7699" max="7700" width="9.85546875" customWidth="1"/>
    <col min="7941" max="7941" width="19.42578125" bestFit="1" customWidth="1"/>
    <col min="7951" max="7951" width="18.5703125" customWidth="1"/>
    <col min="7952" max="7953" width="9.140625" customWidth="1"/>
    <col min="7954" max="7954" width="0" hidden="1" customWidth="1"/>
    <col min="7955" max="7956" width="9.85546875" customWidth="1"/>
    <col min="8197" max="8197" width="19.42578125" bestFit="1" customWidth="1"/>
    <col min="8207" max="8207" width="18.5703125" customWidth="1"/>
    <col min="8208" max="8209" width="9.140625" customWidth="1"/>
    <col min="8210" max="8210" width="0" hidden="1" customWidth="1"/>
    <col min="8211" max="8212" width="9.85546875" customWidth="1"/>
    <col min="8453" max="8453" width="19.42578125" bestFit="1" customWidth="1"/>
    <col min="8463" max="8463" width="18.5703125" customWidth="1"/>
    <col min="8464" max="8465" width="9.140625" customWidth="1"/>
    <col min="8466" max="8466" width="0" hidden="1" customWidth="1"/>
    <col min="8467" max="8468" width="9.85546875" customWidth="1"/>
    <col min="8709" max="8709" width="19.42578125" bestFit="1" customWidth="1"/>
    <col min="8719" max="8719" width="18.5703125" customWidth="1"/>
    <col min="8720" max="8721" width="9.140625" customWidth="1"/>
    <col min="8722" max="8722" width="0" hidden="1" customWidth="1"/>
    <col min="8723" max="8724" width="9.85546875" customWidth="1"/>
    <col min="8965" max="8965" width="19.42578125" bestFit="1" customWidth="1"/>
    <col min="8975" max="8975" width="18.5703125" customWidth="1"/>
    <col min="8976" max="8977" width="9.140625" customWidth="1"/>
    <col min="8978" max="8978" width="0" hidden="1" customWidth="1"/>
    <col min="8979" max="8980" width="9.85546875" customWidth="1"/>
    <col min="9221" max="9221" width="19.42578125" bestFit="1" customWidth="1"/>
    <col min="9231" max="9231" width="18.5703125" customWidth="1"/>
    <col min="9232" max="9233" width="9.140625" customWidth="1"/>
    <col min="9234" max="9234" width="0" hidden="1" customWidth="1"/>
    <col min="9235" max="9236" width="9.85546875" customWidth="1"/>
    <col min="9477" max="9477" width="19.42578125" bestFit="1" customWidth="1"/>
    <col min="9487" max="9487" width="18.5703125" customWidth="1"/>
    <col min="9488" max="9489" width="9.140625" customWidth="1"/>
    <col min="9490" max="9490" width="0" hidden="1" customWidth="1"/>
    <col min="9491" max="9492" width="9.85546875" customWidth="1"/>
    <col min="9733" max="9733" width="19.42578125" bestFit="1" customWidth="1"/>
    <col min="9743" max="9743" width="18.5703125" customWidth="1"/>
    <col min="9744" max="9745" width="9.140625" customWidth="1"/>
    <col min="9746" max="9746" width="0" hidden="1" customWidth="1"/>
    <col min="9747" max="9748" width="9.85546875" customWidth="1"/>
    <col min="9989" max="9989" width="19.42578125" bestFit="1" customWidth="1"/>
    <col min="9999" max="9999" width="18.5703125" customWidth="1"/>
    <col min="10000" max="10001" width="9.140625" customWidth="1"/>
    <col min="10002" max="10002" width="0" hidden="1" customWidth="1"/>
    <col min="10003" max="10004" width="9.85546875" customWidth="1"/>
    <col min="10245" max="10245" width="19.42578125" bestFit="1" customWidth="1"/>
    <col min="10255" max="10255" width="18.5703125" customWidth="1"/>
    <col min="10256" max="10257" width="9.140625" customWidth="1"/>
    <col min="10258" max="10258" width="0" hidden="1" customWidth="1"/>
    <col min="10259" max="10260" width="9.85546875" customWidth="1"/>
    <col min="10501" max="10501" width="19.42578125" bestFit="1" customWidth="1"/>
    <col min="10511" max="10511" width="18.5703125" customWidth="1"/>
    <col min="10512" max="10513" width="9.140625" customWidth="1"/>
    <col min="10514" max="10514" width="0" hidden="1" customWidth="1"/>
    <col min="10515" max="10516" width="9.85546875" customWidth="1"/>
    <col min="10757" max="10757" width="19.42578125" bestFit="1" customWidth="1"/>
    <col min="10767" max="10767" width="18.5703125" customWidth="1"/>
    <col min="10768" max="10769" width="9.140625" customWidth="1"/>
    <col min="10770" max="10770" width="0" hidden="1" customWidth="1"/>
    <col min="10771" max="10772" width="9.85546875" customWidth="1"/>
    <col min="11013" max="11013" width="19.42578125" bestFit="1" customWidth="1"/>
    <col min="11023" max="11023" width="18.5703125" customWidth="1"/>
    <col min="11024" max="11025" width="9.140625" customWidth="1"/>
    <col min="11026" max="11026" width="0" hidden="1" customWidth="1"/>
    <col min="11027" max="11028" width="9.85546875" customWidth="1"/>
    <col min="11269" max="11269" width="19.42578125" bestFit="1" customWidth="1"/>
    <col min="11279" max="11279" width="18.5703125" customWidth="1"/>
    <col min="11280" max="11281" width="9.140625" customWidth="1"/>
    <col min="11282" max="11282" width="0" hidden="1" customWidth="1"/>
    <col min="11283" max="11284" width="9.85546875" customWidth="1"/>
    <col min="11525" max="11525" width="19.42578125" bestFit="1" customWidth="1"/>
    <col min="11535" max="11535" width="18.5703125" customWidth="1"/>
    <col min="11536" max="11537" width="9.140625" customWidth="1"/>
    <col min="11538" max="11538" width="0" hidden="1" customWidth="1"/>
    <col min="11539" max="11540" width="9.85546875" customWidth="1"/>
    <col min="11781" max="11781" width="19.42578125" bestFit="1" customWidth="1"/>
    <col min="11791" max="11791" width="18.5703125" customWidth="1"/>
    <col min="11792" max="11793" width="9.140625" customWidth="1"/>
    <col min="11794" max="11794" width="0" hidden="1" customWidth="1"/>
    <col min="11795" max="11796" width="9.85546875" customWidth="1"/>
    <col min="12037" max="12037" width="19.42578125" bestFit="1" customWidth="1"/>
    <col min="12047" max="12047" width="18.5703125" customWidth="1"/>
    <col min="12048" max="12049" width="9.140625" customWidth="1"/>
    <col min="12050" max="12050" width="0" hidden="1" customWidth="1"/>
    <col min="12051" max="12052" width="9.85546875" customWidth="1"/>
    <col min="12293" max="12293" width="19.42578125" bestFit="1" customWidth="1"/>
    <col min="12303" max="12303" width="18.5703125" customWidth="1"/>
    <col min="12304" max="12305" width="9.140625" customWidth="1"/>
    <col min="12306" max="12306" width="0" hidden="1" customWidth="1"/>
    <col min="12307" max="12308" width="9.85546875" customWidth="1"/>
    <col min="12549" max="12549" width="19.42578125" bestFit="1" customWidth="1"/>
    <col min="12559" max="12559" width="18.5703125" customWidth="1"/>
    <col min="12560" max="12561" width="9.140625" customWidth="1"/>
    <col min="12562" max="12562" width="0" hidden="1" customWidth="1"/>
    <col min="12563" max="12564" width="9.85546875" customWidth="1"/>
    <col min="12805" max="12805" width="19.42578125" bestFit="1" customWidth="1"/>
    <col min="12815" max="12815" width="18.5703125" customWidth="1"/>
    <col min="12816" max="12817" width="9.140625" customWidth="1"/>
    <col min="12818" max="12818" width="0" hidden="1" customWidth="1"/>
    <col min="12819" max="12820" width="9.85546875" customWidth="1"/>
    <col min="13061" max="13061" width="19.42578125" bestFit="1" customWidth="1"/>
    <col min="13071" max="13071" width="18.5703125" customWidth="1"/>
    <col min="13072" max="13073" width="9.140625" customWidth="1"/>
    <col min="13074" max="13074" width="0" hidden="1" customWidth="1"/>
    <col min="13075" max="13076" width="9.85546875" customWidth="1"/>
    <col min="13317" max="13317" width="19.42578125" bestFit="1" customWidth="1"/>
    <col min="13327" max="13327" width="18.5703125" customWidth="1"/>
    <col min="13328" max="13329" width="9.140625" customWidth="1"/>
    <col min="13330" max="13330" width="0" hidden="1" customWidth="1"/>
    <col min="13331" max="13332" width="9.85546875" customWidth="1"/>
    <col min="13573" max="13573" width="19.42578125" bestFit="1" customWidth="1"/>
    <col min="13583" max="13583" width="18.5703125" customWidth="1"/>
    <col min="13584" max="13585" width="9.140625" customWidth="1"/>
    <col min="13586" max="13586" width="0" hidden="1" customWidth="1"/>
    <col min="13587" max="13588" width="9.85546875" customWidth="1"/>
    <col min="13829" max="13829" width="19.42578125" bestFit="1" customWidth="1"/>
    <col min="13839" max="13839" width="18.5703125" customWidth="1"/>
    <col min="13840" max="13841" width="9.140625" customWidth="1"/>
    <col min="13842" max="13842" width="0" hidden="1" customWidth="1"/>
    <col min="13843" max="13844" width="9.85546875" customWidth="1"/>
    <col min="14085" max="14085" width="19.42578125" bestFit="1" customWidth="1"/>
    <col min="14095" max="14095" width="18.5703125" customWidth="1"/>
    <col min="14096" max="14097" width="9.140625" customWidth="1"/>
    <col min="14098" max="14098" width="0" hidden="1" customWidth="1"/>
    <col min="14099" max="14100" width="9.85546875" customWidth="1"/>
    <col min="14341" max="14341" width="19.42578125" bestFit="1" customWidth="1"/>
    <col min="14351" max="14351" width="18.5703125" customWidth="1"/>
    <col min="14352" max="14353" width="9.140625" customWidth="1"/>
    <col min="14354" max="14354" width="0" hidden="1" customWidth="1"/>
    <col min="14355" max="14356" width="9.85546875" customWidth="1"/>
    <col min="14597" max="14597" width="19.42578125" bestFit="1" customWidth="1"/>
    <col min="14607" max="14607" width="18.5703125" customWidth="1"/>
    <col min="14608" max="14609" width="9.140625" customWidth="1"/>
    <col min="14610" max="14610" width="0" hidden="1" customWidth="1"/>
    <col min="14611" max="14612" width="9.85546875" customWidth="1"/>
    <col min="14853" max="14853" width="19.42578125" bestFit="1" customWidth="1"/>
    <col min="14863" max="14863" width="18.5703125" customWidth="1"/>
    <col min="14864" max="14865" width="9.140625" customWidth="1"/>
    <col min="14866" max="14866" width="0" hidden="1" customWidth="1"/>
    <col min="14867" max="14868" width="9.85546875" customWidth="1"/>
    <col min="15109" max="15109" width="19.42578125" bestFit="1" customWidth="1"/>
    <col min="15119" max="15119" width="18.5703125" customWidth="1"/>
    <col min="15120" max="15121" width="9.140625" customWidth="1"/>
    <col min="15122" max="15122" width="0" hidden="1" customWidth="1"/>
    <col min="15123" max="15124" width="9.85546875" customWidth="1"/>
    <col min="15365" max="15365" width="19.42578125" bestFit="1" customWidth="1"/>
    <col min="15375" max="15375" width="18.5703125" customWidth="1"/>
    <col min="15376" max="15377" width="9.140625" customWidth="1"/>
    <col min="15378" max="15378" width="0" hidden="1" customWidth="1"/>
    <col min="15379" max="15380" width="9.85546875" customWidth="1"/>
    <col min="15621" max="15621" width="19.42578125" bestFit="1" customWidth="1"/>
    <col min="15631" max="15631" width="18.5703125" customWidth="1"/>
    <col min="15632" max="15633" width="9.140625" customWidth="1"/>
    <col min="15634" max="15634" width="0" hidden="1" customWidth="1"/>
    <col min="15635" max="15636" width="9.85546875" customWidth="1"/>
    <col min="15877" max="15877" width="19.42578125" bestFit="1" customWidth="1"/>
    <col min="15887" max="15887" width="18.5703125" customWidth="1"/>
    <col min="15888" max="15889" width="9.140625" customWidth="1"/>
    <col min="15890" max="15890" width="0" hidden="1" customWidth="1"/>
    <col min="15891" max="15892" width="9.85546875" customWidth="1"/>
    <col min="16133" max="16133" width="19.42578125" bestFit="1" customWidth="1"/>
    <col min="16143" max="16143" width="18.5703125" customWidth="1"/>
    <col min="16144" max="16145" width="9.140625" customWidth="1"/>
    <col min="16146" max="16146" width="0" hidden="1" customWidth="1"/>
    <col min="16147" max="16148" width="9.85546875" customWidth="1"/>
  </cols>
  <sheetData>
    <row r="1" spans="1:37" ht="15.75" x14ac:dyDescent="0.25">
      <c r="A1" s="4" t="s">
        <v>48</v>
      </c>
    </row>
    <row r="2" spans="1:37" ht="15.75" thickBot="1" x14ac:dyDescent="0.3"/>
    <row r="3" spans="1:37" ht="22.5" customHeight="1" x14ac:dyDescent="0.25">
      <c r="A3" s="322" t="s">
        <v>3</v>
      </c>
      <c r="B3" s="324">
        <v>2007</v>
      </c>
      <c r="C3" s="310">
        <v>2008</v>
      </c>
      <c r="D3" s="310">
        <v>2009</v>
      </c>
      <c r="E3" s="310">
        <v>2010</v>
      </c>
      <c r="F3" s="310">
        <v>2011</v>
      </c>
      <c r="G3" s="310">
        <v>2012</v>
      </c>
      <c r="H3" s="310">
        <v>2013</v>
      </c>
      <c r="I3" s="310">
        <v>2014</v>
      </c>
      <c r="J3" s="310">
        <v>2015</v>
      </c>
      <c r="K3" s="310">
        <v>2016</v>
      </c>
      <c r="L3" s="314">
        <v>2017</v>
      </c>
      <c r="M3" s="310">
        <v>2018</v>
      </c>
      <c r="N3" s="310">
        <v>2019</v>
      </c>
      <c r="O3" s="316">
        <v>2020</v>
      </c>
      <c r="P3" s="318">
        <v>2021</v>
      </c>
      <c r="Q3" s="276" t="s">
        <v>49</v>
      </c>
      <c r="R3" s="320" t="s">
        <v>157</v>
      </c>
      <c r="S3" s="321"/>
      <c r="T3" s="308" t="s">
        <v>107</v>
      </c>
      <c r="U3" s="309"/>
    </row>
    <row r="4" spans="1:37" ht="31.5" customHeight="1" thickBot="1" x14ac:dyDescent="0.3">
      <c r="A4" s="323"/>
      <c r="B4" s="325"/>
      <c r="C4" s="311"/>
      <c r="D4" s="311"/>
      <c r="E4" s="311"/>
      <c r="F4" s="311"/>
      <c r="G4" s="311"/>
      <c r="H4" s="311"/>
      <c r="I4" s="311"/>
      <c r="J4" s="311"/>
      <c r="K4" s="311"/>
      <c r="L4" s="315"/>
      <c r="M4" s="311"/>
      <c r="N4" s="311"/>
      <c r="O4" s="317"/>
      <c r="P4" s="319"/>
      <c r="Q4" s="174" t="s">
        <v>132</v>
      </c>
      <c r="R4" s="127">
        <v>2021</v>
      </c>
      <c r="S4" s="266">
        <v>2022</v>
      </c>
      <c r="T4" s="274" t="s">
        <v>158</v>
      </c>
      <c r="U4" s="265" t="s">
        <v>159</v>
      </c>
    </row>
    <row r="5" spans="1:37" ht="3" customHeight="1" thickBot="1" x14ac:dyDescent="0.3">
      <c r="A5" s="101"/>
      <c r="B5" s="101">
        <v>2007</v>
      </c>
      <c r="C5" s="101">
        <v>2008</v>
      </c>
      <c r="D5" s="101">
        <v>2009</v>
      </c>
      <c r="E5" s="101">
        <v>2010</v>
      </c>
      <c r="F5" s="101">
        <v>2011</v>
      </c>
      <c r="G5" s="101"/>
      <c r="H5" s="101"/>
      <c r="I5" s="101"/>
      <c r="J5" s="101"/>
      <c r="K5" s="101"/>
      <c r="L5" s="101"/>
      <c r="M5" s="101"/>
      <c r="N5" s="101"/>
      <c r="O5" s="278"/>
      <c r="P5" s="101"/>
      <c r="Q5" s="175"/>
      <c r="R5" s="101"/>
      <c r="S5" s="101"/>
      <c r="T5" s="101"/>
      <c r="U5" s="101"/>
    </row>
    <row r="6" spans="1:37" ht="27.95" customHeight="1" x14ac:dyDescent="0.25">
      <c r="A6" s="111" t="s">
        <v>50</v>
      </c>
      <c r="B6" s="115">
        <v>595986.61599999934</v>
      </c>
      <c r="C6" s="153">
        <v>575965.5770000004</v>
      </c>
      <c r="D6" s="153">
        <v>544011.29100000043</v>
      </c>
      <c r="E6" s="153">
        <v>614380.20499999926</v>
      </c>
      <c r="F6" s="153">
        <v>656918.26000000106</v>
      </c>
      <c r="G6" s="153">
        <v>703504.83500000078</v>
      </c>
      <c r="H6" s="153">
        <v>720793.56200000143</v>
      </c>
      <c r="I6" s="153">
        <v>726284.80299999879</v>
      </c>
      <c r="J6" s="153">
        <f>SUM('[1]2'!T7:T18)</f>
        <v>735533.90500000014</v>
      </c>
      <c r="K6" s="153">
        <v>723973.625</v>
      </c>
      <c r="L6" s="279">
        <v>778040.99999999534</v>
      </c>
      <c r="M6" s="153">
        <v>800341.53700000001</v>
      </c>
      <c r="N6" s="153">
        <v>819402.33799999987</v>
      </c>
      <c r="O6" s="153">
        <v>856189.67600000137</v>
      </c>
      <c r="P6" s="280">
        <v>925952.67900000024</v>
      </c>
      <c r="Q6" s="100"/>
      <c r="R6" s="115">
        <v>670821.73500000045</v>
      </c>
      <c r="S6" s="147">
        <v>677338.61599999981</v>
      </c>
      <c r="T6" s="112">
        <v>927894.59299999999</v>
      </c>
      <c r="U6" s="147">
        <v>933954.03199999977</v>
      </c>
      <c r="AB6" s="101"/>
      <c r="AC6" s="101" t="s">
        <v>51</v>
      </c>
      <c r="AD6" s="101"/>
      <c r="AE6" s="101"/>
      <c r="AF6" s="101" t="s">
        <v>52</v>
      </c>
      <c r="AG6" s="101"/>
      <c r="AH6" s="101"/>
      <c r="AI6" s="101" t="s">
        <v>53</v>
      </c>
      <c r="AJ6" s="101"/>
      <c r="AK6" s="101"/>
    </row>
    <row r="7" spans="1:37" ht="27.95" customHeight="1" thickBot="1" x14ac:dyDescent="0.3">
      <c r="A7" s="114" t="s">
        <v>54</v>
      </c>
      <c r="B7" s="281"/>
      <c r="C7" s="282">
        <f t="shared" ref="C7:P7" si="0">(C6-B6)/B6</f>
        <v>-3.3593101694751756E-2</v>
      </c>
      <c r="D7" s="282">
        <f t="shared" si="0"/>
        <v>-5.547950654696842E-2</v>
      </c>
      <c r="E7" s="282">
        <f t="shared" si="0"/>
        <v>0.12935193655750571</v>
      </c>
      <c r="F7" s="282">
        <f t="shared" si="0"/>
        <v>6.9237346278111039E-2</v>
      </c>
      <c r="G7" s="282">
        <f t="shared" si="0"/>
        <v>7.0916851968766473E-2</v>
      </c>
      <c r="H7" s="282">
        <f t="shared" si="0"/>
        <v>2.4575136004574345E-2</v>
      </c>
      <c r="I7" s="282">
        <f t="shared" si="0"/>
        <v>7.6183269239540599E-3</v>
      </c>
      <c r="J7" s="282">
        <f t="shared" si="0"/>
        <v>1.2734814169037992E-2</v>
      </c>
      <c r="K7" s="282">
        <f t="shared" si="0"/>
        <v>-1.5716855363724046E-2</v>
      </c>
      <c r="L7" s="283">
        <f t="shared" si="0"/>
        <v>7.4681415362328071E-2</v>
      </c>
      <c r="M7" s="282">
        <f t="shared" si="0"/>
        <v>2.8662418818551721E-2</v>
      </c>
      <c r="N7" s="282">
        <f t="shared" si="0"/>
        <v>2.3815833764479301E-2</v>
      </c>
      <c r="O7" s="282">
        <f t="shared" si="0"/>
        <v>4.4895329551770828E-2</v>
      </c>
      <c r="P7" s="102">
        <f t="shared" si="0"/>
        <v>8.1480780433982658E-2</v>
      </c>
      <c r="R7" s="118"/>
      <c r="S7" s="284">
        <f>(S6-R6)/R6</f>
        <v>9.7147731803880043E-3</v>
      </c>
      <c r="U7" s="284">
        <f>(U6-T6)/T6</f>
        <v>6.5303096339950116E-3</v>
      </c>
      <c r="AB7" s="101"/>
      <c r="AC7" s="101">
        <v>2012</v>
      </c>
      <c r="AD7" s="101">
        <v>2013</v>
      </c>
      <c r="AE7" s="101"/>
      <c r="AF7" s="101">
        <v>2012</v>
      </c>
      <c r="AG7" s="101">
        <v>2013</v>
      </c>
      <c r="AH7" s="101"/>
      <c r="AI7" s="101">
        <v>2012</v>
      </c>
      <c r="AJ7" s="101">
        <v>2013</v>
      </c>
      <c r="AK7" s="101"/>
    </row>
    <row r="8" spans="1:37" ht="27.95" customHeight="1" x14ac:dyDescent="0.25">
      <c r="A8" s="111" t="s">
        <v>55</v>
      </c>
      <c r="B8" s="115">
        <v>63256.660999999986</v>
      </c>
      <c r="C8" s="153">
        <v>80362.627999999997</v>
      </c>
      <c r="D8" s="153">
        <v>79098.747999999992</v>
      </c>
      <c r="E8" s="153">
        <v>89493.365000000005</v>
      </c>
      <c r="F8" s="153">
        <v>81914.569000000003</v>
      </c>
      <c r="G8" s="153">
        <v>86371.3</v>
      </c>
      <c r="H8" s="153">
        <v>122399.001</v>
      </c>
      <c r="I8" s="153">
        <v>125153.99099999999</v>
      </c>
      <c r="J8" s="153">
        <v>116754.90900000001</v>
      </c>
      <c r="K8" s="153">
        <v>110190.53600000002</v>
      </c>
      <c r="L8" s="279">
        <v>137205.92600000018</v>
      </c>
      <c r="M8" s="153">
        <v>154727.05100000001</v>
      </c>
      <c r="N8" s="153">
        <v>169208.33799999999</v>
      </c>
      <c r="O8" s="153">
        <v>166254.71299999979</v>
      </c>
      <c r="P8" s="280">
        <v>167736.79199999999</v>
      </c>
      <c r="Q8" s="100"/>
      <c r="R8" s="115">
        <v>125742.05199999998</v>
      </c>
      <c r="S8" s="147">
        <v>143267.04100000003</v>
      </c>
      <c r="T8" s="112">
        <v>169119.04</v>
      </c>
      <c r="U8" s="147">
        <v>190391.02799999999</v>
      </c>
      <c r="AB8" s="101" t="s">
        <v>56</v>
      </c>
      <c r="AC8" s="101"/>
      <c r="AD8" s="105"/>
      <c r="AE8" s="101"/>
      <c r="AF8" s="105"/>
      <c r="AG8" s="105"/>
      <c r="AH8" s="101"/>
      <c r="AI8" s="101"/>
      <c r="AJ8" s="105" t="e">
        <f>#REF!-#REF!</f>
        <v>#REF!</v>
      </c>
      <c r="AK8" s="101"/>
    </row>
    <row r="9" spans="1:37" ht="27.95" customHeight="1" thickBot="1" x14ac:dyDescent="0.3">
      <c r="A9" s="113" t="s">
        <v>54</v>
      </c>
      <c r="B9" s="116"/>
      <c r="C9" s="285">
        <f t="shared" ref="C9:P9" si="1">(C8-B8)/B8</f>
        <v>0.2704215924390953</v>
      </c>
      <c r="D9" s="285">
        <f t="shared" si="1"/>
        <v>-1.5727210912017519E-2</v>
      </c>
      <c r="E9" s="285">
        <f t="shared" si="1"/>
        <v>0.13141316724760313</v>
      </c>
      <c r="F9" s="285">
        <f t="shared" si="1"/>
        <v>-8.4685563002352207E-2</v>
      </c>
      <c r="G9" s="285">
        <f t="shared" si="1"/>
        <v>5.4407061581438577E-2</v>
      </c>
      <c r="H9" s="285">
        <f t="shared" si="1"/>
        <v>0.41712583925447455</v>
      </c>
      <c r="I9" s="285">
        <f t="shared" si="1"/>
        <v>2.250827194251357E-2</v>
      </c>
      <c r="J9" s="285">
        <f t="shared" si="1"/>
        <v>-6.7109981334913887E-2</v>
      </c>
      <c r="K9" s="285">
        <f t="shared" si="1"/>
        <v>-5.6223528896759203E-2</v>
      </c>
      <c r="L9" s="286">
        <f t="shared" si="1"/>
        <v>0.24516978481709314</v>
      </c>
      <c r="M9" s="285">
        <f t="shared" si="1"/>
        <v>0.12769947706194412</v>
      </c>
      <c r="N9" s="285">
        <f t="shared" si="1"/>
        <v>9.3592470782629861E-2</v>
      </c>
      <c r="O9" s="285">
        <f t="shared" si="1"/>
        <v>-1.7455552338089889E-2</v>
      </c>
      <c r="P9" s="287">
        <f t="shared" si="1"/>
        <v>8.9145081860037469E-3</v>
      </c>
      <c r="Q9" s="10"/>
      <c r="R9" s="116"/>
      <c r="S9" s="288">
        <f>(S8-R8)/R8</f>
        <v>0.13937253863170651</v>
      </c>
      <c r="T9" s="289"/>
      <c r="U9" s="288">
        <f>(U8-T8)/T8</f>
        <v>0.12578115391383479</v>
      </c>
      <c r="AB9" s="101" t="s">
        <v>57</v>
      </c>
      <c r="AC9" s="101"/>
      <c r="AD9" s="105"/>
      <c r="AE9" s="101"/>
      <c r="AF9" s="105"/>
      <c r="AG9" s="105"/>
      <c r="AH9" s="101"/>
      <c r="AI9" s="101"/>
      <c r="AJ9" s="105" t="e">
        <f>#REF!-#REF!</f>
        <v>#REF!</v>
      </c>
      <c r="AK9" s="101"/>
    </row>
    <row r="10" spans="1:37" ht="27.95" customHeight="1" x14ac:dyDescent="0.25">
      <c r="A10" s="8" t="s">
        <v>58</v>
      </c>
      <c r="B10" s="19">
        <f>(B6-B8)</f>
        <v>532729.95499999938</v>
      </c>
      <c r="C10" s="154">
        <f t="shared" ref="C10:L10" si="2">(C6-C8)</f>
        <v>495602.94900000037</v>
      </c>
      <c r="D10" s="154">
        <f t="shared" si="2"/>
        <v>464912.54300000041</v>
      </c>
      <c r="E10" s="154">
        <f t="shared" si="2"/>
        <v>524886.83999999927</v>
      </c>
      <c r="F10" s="154">
        <f t="shared" si="2"/>
        <v>575003.69100000104</v>
      </c>
      <c r="G10" s="154">
        <f t="shared" si="2"/>
        <v>617133.53500000073</v>
      </c>
      <c r="H10" s="154">
        <f t="shared" si="2"/>
        <v>598394.56100000138</v>
      </c>
      <c r="I10" s="154">
        <f t="shared" si="2"/>
        <v>601130.81199999875</v>
      </c>
      <c r="J10" s="154">
        <f t="shared" si="2"/>
        <v>618778.99600000016</v>
      </c>
      <c r="K10" s="154">
        <f t="shared" si="2"/>
        <v>613783.08899999992</v>
      </c>
      <c r="L10" s="290">
        <f t="shared" si="2"/>
        <v>640835.07399999513</v>
      </c>
      <c r="M10" s="154">
        <f>(M6-M8)</f>
        <v>645614.48600000003</v>
      </c>
      <c r="N10" s="154">
        <f>(N6-N8)</f>
        <v>650193.99999999988</v>
      </c>
      <c r="O10" s="154">
        <f>(O6-O8)</f>
        <v>689934.96300000162</v>
      </c>
      <c r="P10" s="154">
        <f>(P6-P8)</f>
        <v>758215.88700000022</v>
      </c>
      <c r="R10" s="117">
        <f>R6-R8</f>
        <v>545079.68300000043</v>
      </c>
      <c r="S10" s="140">
        <f>S6-S8</f>
        <v>534071.57499999972</v>
      </c>
      <c r="T10" s="119">
        <f>T6-T8</f>
        <v>758775.55299999996</v>
      </c>
      <c r="U10" s="140">
        <f>U6-U8</f>
        <v>743563.00399999972</v>
      </c>
      <c r="AB10" s="101" t="s">
        <v>59</v>
      </c>
      <c r="AC10" s="101"/>
      <c r="AD10" s="105"/>
      <c r="AE10" s="101"/>
      <c r="AF10" s="105"/>
      <c r="AG10" s="105"/>
      <c r="AH10" s="101"/>
      <c r="AI10" s="101"/>
      <c r="AJ10" s="105" t="e">
        <f>#REF!-#REF!</f>
        <v>#REF!</v>
      </c>
      <c r="AK10" s="101"/>
    </row>
    <row r="11" spans="1:37" ht="27.95" customHeight="1" thickBot="1" x14ac:dyDescent="0.3">
      <c r="A11" s="113" t="s">
        <v>54</v>
      </c>
      <c r="B11" s="116"/>
      <c r="C11" s="285">
        <f t="shared" ref="C11:P11" si="3">(C10-B10)/B10</f>
        <v>-6.9691981183973503E-2</v>
      </c>
      <c r="D11" s="285">
        <f t="shared" si="3"/>
        <v>-6.1925390197789032E-2</v>
      </c>
      <c r="E11" s="285">
        <f t="shared" si="3"/>
        <v>0.12900124529442691</v>
      </c>
      <c r="F11" s="285">
        <f t="shared" si="3"/>
        <v>9.5481248872617649E-2</v>
      </c>
      <c r="G11" s="285">
        <f t="shared" si="3"/>
        <v>7.3268823590907375E-2</v>
      </c>
      <c r="H11" s="285">
        <f t="shared" si="3"/>
        <v>-3.0364536906909986E-2</v>
      </c>
      <c r="I11" s="285">
        <f t="shared" si="3"/>
        <v>4.5726535271722896E-3</v>
      </c>
      <c r="J11" s="285">
        <f t="shared" si="3"/>
        <v>2.9358308786875894E-2</v>
      </c>
      <c r="K11" s="285">
        <f t="shared" si="3"/>
        <v>-8.0738147744113774E-3</v>
      </c>
      <c r="L11" s="286">
        <f t="shared" si="3"/>
        <v>4.4074177807781237E-2</v>
      </c>
      <c r="M11" s="285">
        <f t="shared" si="3"/>
        <v>7.4580998979543013E-3</v>
      </c>
      <c r="N11" s="285">
        <f t="shared" si="3"/>
        <v>7.093264013285863E-3</v>
      </c>
      <c r="O11" s="285">
        <f t="shared" si="3"/>
        <v>6.1121700600131258E-2</v>
      </c>
      <c r="P11" s="287">
        <f t="shared" si="3"/>
        <v>9.8967189172580669E-2</v>
      </c>
      <c r="Q11" s="10"/>
      <c r="R11" s="116"/>
      <c r="S11" s="288">
        <f>(S10-R10)/R10</f>
        <v>-2.0195410585502775E-2</v>
      </c>
      <c r="T11" s="289"/>
      <c r="U11" s="288">
        <f>(U10-T10)/T10</f>
        <v>-2.0048812774546825E-2</v>
      </c>
      <c r="AB11" s="101" t="s">
        <v>60</v>
      </c>
      <c r="AC11" s="101"/>
      <c r="AD11" s="105"/>
      <c r="AE11" s="101"/>
      <c r="AF11" s="105"/>
      <c r="AG11" s="105"/>
      <c r="AH11" s="101"/>
      <c r="AI11" s="101"/>
      <c r="AJ11" s="105" t="e">
        <f>#REF!-#REF!</f>
        <v>#REF!</v>
      </c>
      <c r="AK11" s="101"/>
    </row>
    <row r="12" spans="1:37" ht="27.95" hidden="1" customHeight="1" thickBot="1" x14ac:dyDescent="0.3">
      <c r="A12" s="106" t="s">
        <v>61</v>
      </c>
      <c r="B12" s="291">
        <f>(B6/B8)</f>
        <v>9.4217210737695982</v>
      </c>
      <c r="C12" s="292">
        <f t="shared" ref="C12:S12" si="4">(C6/C8)</f>
        <v>7.1670824030294336</v>
      </c>
      <c r="D12" s="292">
        <f t="shared" si="4"/>
        <v>6.8776220200097287</v>
      </c>
      <c r="E12" s="292">
        <f t="shared" si="4"/>
        <v>6.8650922333739404</v>
      </c>
      <c r="F12" s="103">
        <f t="shared" si="4"/>
        <v>8.0195533959288863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  <c r="R12" s="103">
        <f t="shared" si="4"/>
        <v>5.3349036724802339</v>
      </c>
      <c r="S12" s="293">
        <f t="shared" si="4"/>
        <v>4.7278048829109247</v>
      </c>
      <c r="T12" s="103">
        <f>T6/T8</f>
        <v>5.4866358808564666</v>
      </c>
      <c r="U12" s="293">
        <f>U6/U8</f>
        <v>4.9054519102654348</v>
      </c>
      <c r="AB12" s="101" t="s">
        <v>62</v>
      </c>
      <c r="AC12" s="101"/>
      <c r="AD12" s="105"/>
      <c r="AE12" s="101"/>
      <c r="AF12" s="105"/>
      <c r="AG12" s="105"/>
      <c r="AH12" s="101"/>
      <c r="AI12" s="101"/>
      <c r="AJ12" s="105" t="e">
        <f>#REF!-#REF!</f>
        <v>#REF!</v>
      </c>
      <c r="AK12" s="101"/>
    </row>
    <row r="13" spans="1:37" ht="30" customHeight="1" thickBot="1" x14ac:dyDescent="0.3">
      <c r="AB13" s="101" t="s">
        <v>63</v>
      </c>
      <c r="AC13" s="101"/>
      <c r="AD13" s="105"/>
      <c r="AE13" s="101"/>
      <c r="AF13" s="105"/>
      <c r="AG13" s="105"/>
      <c r="AH13" s="101"/>
      <c r="AI13" s="101"/>
      <c r="AJ13" s="105" t="e">
        <f>#REF!-#REF!</f>
        <v>#REF!</v>
      </c>
      <c r="AK13" s="101"/>
    </row>
    <row r="14" spans="1:37" ht="22.5" customHeight="1" x14ac:dyDescent="0.25">
      <c r="A14" s="322" t="s">
        <v>2</v>
      </c>
      <c r="B14" s="324">
        <v>2007</v>
      </c>
      <c r="C14" s="310">
        <v>2008</v>
      </c>
      <c r="D14" s="310">
        <v>2009</v>
      </c>
      <c r="E14" s="310">
        <v>2010</v>
      </c>
      <c r="F14" s="310">
        <v>2011</v>
      </c>
      <c r="G14" s="310">
        <v>2012</v>
      </c>
      <c r="H14" s="310">
        <v>2013</v>
      </c>
      <c r="I14" s="310">
        <v>2014</v>
      </c>
      <c r="J14" s="310">
        <v>2015</v>
      </c>
      <c r="K14" s="312">
        <v>2016</v>
      </c>
      <c r="L14" s="314">
        <v>2017</v>
      </c>
      <c r="M14" s="310">
        <v>2018</v>
      </c>
      <c r="N14" s="310">
        <v>2019</v>
      </c>
      <c r="O14" s="316">
        <v>2020</v>
      </c>
      <c r="P14" s="318">
        <v>2021</v>
      </c>
      <c r="Q14" s="128" t="s">
        <v>49</v>
      </c>
      <c r="R14" s="320" t="str">
        <f>R3</f>
        <v>jan-set</v>
      </c>
      <c r="S14" s="321"/>
      <c r="T14" s="308" t="s">
        <v>107</v>
      </c>
      <c r="U14" s="309"/>
      <c r="AB14" s="101" t="s">
        <v>64</v>
      </c>
      <c r="AC14" s="101"/>
      <c r="AD14" s="105"/>
      <c r="AE14" s="101"/>
      <c r="AF14" s="105"/>
      <c r="AG14" s="105"/>
      <c r="AH14" s="101"/>
      <c r="AI14" s="101"/>
      <c r="AJ14" s="105" t="e">
        <f>#REF!-#REF!</f>
        <v>#REF!</v>
      </c>
      <c r="AK14" s="101"/>
    </row>
    <row r="15" spans="1:37" ht="31.5" customHeight="1" thickBot="1" x14ac:dyDescent="0.3">
      <c r="A15" s="323"/>
      <c r="B15" s="325"/>
      <c r="C15" s="311"/>
      <c r="D15" s="311"/>
      <c r="E15" s="311"/>
      <c r="F15" s="311"/>
      <c r="G15" s="311"/>
      <c r="H15" s="311"/>
      <c r="I15" s="311"/>
      <c r="J15" s="311"/>
      <c r="K15" s="313"/>
      <c r="L15" s="315"/>
      <c r="M15" s="311"/>
      <c r="N15" s="311"/>
      <c r="O15" s="317"/>
      <c r="P15" s="319"/>
      <c r="Q15" s="129" t="str">
        <f>Q4</f>
        <v>2007/2021</v>
      </c>
      <c r="R15" s="127">
        <f>R4</f>
        <v>2021</v>
      </c>
      <c r="S15" s="266">
        <f>S4</f>
        <v>2022</v>
      </c>
      <c r="T15" s="264" t="str">
        <f>T4</f>
        <v>out 20 a set 2021</v>
      </c>
      <c r="U15" s="265" t="str">
        <f>U4</f>
        <v>out 21 a set 2022</v>
      </c>
      <c r="AB15" s="101" t="s">
        <v>65</v>
      </c>
      <c r="AC15" s="101"/>
      <c r="AD15" s="105"/>
      <c r="AE15" s="101"/>
      <c r="AF15" s="105"/>
      <c r="AG15" s="105"/>
      <c r="AH15" s="101"/>
      <c r="AI15" s="101"/>
      <c r="AJ15" s="105" t="e">
        <f>#REF!-#REF!</f>
        <v>#REF!</v>
      </c>
      <c r="AK15" s="101"/>
    </row>
    <row r="16" spans="1:37" s="101" customFormat="1" ht="3" customHeight="1" thickBot="1" x14ac:dyDescent="0.3">
      <c r="B16" s="101">
        <v>2007</v>
      </c>
      <c r="C16" s="101">
        <v>2008</v>
      </c>
      <c r="D16" s="101">
        <v>2009</v>
      </c>
      <c r="E16" s="101">
        <v>2010</v>
      </c>
      <c r="F16" s="101">
        <v>2011</v>
      </c>
      <c r="O16" s="278"/>
      <c r="Q16" s="294"/>
      <c r="AB16" s="101" t="s">
        <v>66</v>
      </c>
      <c r="AD16" s="105"/>
      <c r="AF16" s="105"/>
      <c r="AG16" s="105"/>
      <c r="AJ16" s="105" t="e">
        <f>#REF!-#REF!</f>
        <v>#REF!</v>
      </c>
    </row>
    <row r="17" spans="1:37" ht="27.75" customHeight="1" x14ac:dyDescent="0.25">
      <c r="A17" s="111" t="s">
        <v>50</v>
      </c>
      <c r="B17" s="115">
        <v>392293.98699999956</v>
      </c>
      <c r="C17" s="153">
        <v>370979.67800000019</v>
      </c>
      <c r="D17" s="153">
        <v>344221.9980000002</v>
      </c>
      <c r="E17" s="153">
        <v>386156.65199999994</v>
      </c>
      <c r="F17" s="153">
        <v>390987.57200000004</v>
      </c>
      <c r="G17" s="153">
        <v>406063.09400000004</v>
      </c>
      <c r="H17" s="153">
        <v>407598.05399999983</v>
      </c>
      <c r="I17" s="153">
        <v>406953.16900000011</v>
      </c>
      <c r="J17" s="153">
        <v>421887.39099999977</v>
      </c>
      <c r="K17" s="112">
        <v>431264.80099999998</v>
      </c>
      <c r="L17" s="279">
        <v>442364.451999999</v>
      </c>
      <c r="M17" s="153">
        <v>454202.09499999997</v>
      </c>
      <c r="N17" s="153">
        <v>454929.95199999987</v>
      </c>
      <c r="O17" s="153">
        <v>393954.14199999906</v>
      </c>
      <c r="P17" s="280">
        <v>427968.65799999994</v>
      </c>
      <c r="Q17" s="100"/>
      <c r="R17" s="115">
        <v>308979.79100000008</v>
      </c>
      <c r="S17" s="147">
        <v>300663.18900000013</v>
      </c>
      <c r="T17" s="112">
        <v>425313.147</v>
      </c>
      <c r="U17" s="147">
        <v>421329.28800000023</v>
      </c>
      <c r="AB17" s="101" t="s">
        <v>67</v>
      </c>
      <c r="AC17" s="101"/>
      <c r="AD17" s="105"/>
      <c r="AE17" s="101"/>
      <c r="AF17" s="105"/>
      <c r="AG17" s="105"/>
      <c r="AH17" s="101"/>
      <c r="AI17" s="101"/>
      <c r="AJ17" s="105" t="e">
        <f>#REF!-#REF!</f>
        <v>#REF!</v>
      </c>
      <c r="AK17" s="101"/>
    </row>
    <row r="18" spans="1:37" ht="27.75" customHeight="1" thickBot="1" x14ac:dyDescent="0.3">
      <c r="A18" s="114" t="s">
        <v>54</v>
      </c>
      <c r="B18" s="281"/>
      <c r="C18" s="282">
        <f t="shared" ref="C18:P18" si="5">(C17-B17)/B17</f>
        <v>-5.4332489679479568E-2</v>
      </c>
      <c r="D18" s="282">
        <f t="shared" si="5"/>
        <v>-7.2127077537654183E-2</v>
      </c>
      <c r="E18" s="282">
        <f t="shared" si="5"/>
        <v>0.12182444539758823</v>
      </c>
      <c r="F18" s="282">
        <f t="shared" si="5"/>
        <v>1.2510259696368252E-2</v>
      </c>
      <c r="G18" s="282">
        <f t="shared" si="5"/>
        <v>3.8557547808706294E-2</v>
      </c>
      <c r="H18" s="282">
        <f t="shared" si="5"/>
        <v>3.7801022123911316E-3</v>
      </c>
      <c r="I18" s="282">
        <f t="shared" si="5"/>
        <v>-1.5821591729182263E-3</v>
      </c>
      <c r="J18" s="282">
        <f t="shared" si="5"/>
        <v>3.6697642720653331E-2</v>
      </c>
      <c r="K18" s="295">
        <f t="shared" si="5"/>
        <v>2.2227281971553901E-2</v>
      </c>
      <c r="L18" s="283">
        <f t="shared" si="5"/>
        <v>2.5737437820711511E-2</v>
      </c>
      <c r="M18" s="282">
        <f t="shared" si="5"/>
        <v>2.6759932780496109E-2</v>
      </c>
      <c r="N18" s="282">
        <f t="shared" si="5"/>
        <v>1.6024959109884815E-3</v>
      </c>
      <c r="O18" s="282">
        <f t="shared" si="5"/>
        <v>-0.13403340389423476</v>
      </c>
      <c r="P18" s="102">
        <f t="shared" si="5"/>
        <v>8.6341308222622926E-2</v>
      </c>
      <c r="R18" s="118"/>
      <c r="S18" s="284"/>
      <c r="U18" s="284">
        <f>(U17-T17)/T17</f>
        <v>-9.3668842077899925E-3</v>
      </c>
      <c r="AB18" s="101" t="s">
        <v>68</v>
      </c>
      <c r="AC18" s="101"/>
      <c r="AD18" s="105"/>
      <c r="AE18" s="101"/>
      <c r="AF18" s="105"/>
      <c r="AG18" s="105"/>
      <c r="AH18" s="101"/>
      <c r="AI18" s="101"/>
      <c r="AJ18" s="105" t="e">
        <f>#REF!-#REF!</f>
        <v>#REF!</v>
      </c>
      <c r="AK18" s="101"/>
    </row>
    <row r="19" spans="1:37" ht="27.75" customHeight="1" x14ac:dyDescent="0.25">
      <c r="A19" s="111" t="s">
        <v>55</v>
      </c>
      <c r="B19" s="115">
        <v>62681.055999999982</v>
      </c>
      <c r="C19" s="153">
        <v>79621.592999999993</v>
      </c>
      <c r="D19" s="153">
        <v>77709.866999999998</v>
      </c>
      <c r="E19" s="153">
        <v>88593.928999999989</v>
      </c>
      <c r="F19" s="153">
        <v>80744.22</v>
      </c>
      <c r="G19" s="153">
        <v>85348.562999999995</v>
      </c>
      <c r="H19" s="153">
        <v>121368.935</v>
      </c>
      <c r="I19" s="153">
        <v>124143.97100000001</v>
      </c>
      <c r="J19" s="153">
        <v>115571.70700000001</v>
      </c>
      <c r="K19" s="112">
        <v>109068.98599999999</v>
      </c>
      <c r="L19" s="279">
        <v>136178.72600000011</v>
      </c>
      <c r="M19" s="153">
        <v>153404.38699999999</v>
      </c>
      <c r="N19" s="153">
        <v>167744.46300000002</v>
      </c>
      <c r="O19" s="153">
        <v>164346.62300000008</v>
      </c>
      <c r="P19" s="280">
        <v>165333.11300000001</v>
      </c>
      <c r="Q19" s="100"/>
      <c r="R19" s="115">
        <v>123765.74999999997</v>
      </c>
      <c r="S19" s="147">
        <v>141209.82200000001</v>
      </c>
      <c r="T19" s="112">
        <v>166654.91399999999</v>
      </c>
      <c r="U19" s="147">
        <v>187906.94900000008</v>
      </c>
      <c r="AB19" s="101" t="s">
        <v>69</v>
      </c>
      <c r="AC19" s="101"/>
      <c r="AD19" s="105"/>
      <c r="AE19" s="101"/>
      <c r="AF19" s="105"/>
      <c r="AG19" s="105"/>
      <c r="AH19" s="101"/>
      <c r="AI19" s="101"/>
      <c r="AJ19" s="105" t="e">
        <f>#REF!-#REF!</f>
        <v>#REF!</v>
      </c>
      <c r="AK19" s="101"/>
    </row>
    <row r="20" spans="1:37" ht="27.75" customHeight="1" thickBot="1" x14ac:dyDescent="0.3">
      <c r="A20" s="113" t="s">
        <v>54</v>
      </c>
      <c r="B20" s="116"/>
      <c r="C20" s="285">
        <f t="shared" ref="C20:P20" si="6">(C19-B19)/B19</f>
        <v>0.27026566048919176</v>
      </c>
      <c r="D20" s="285">
        <f t="shared" si="6"/>
        <v>-2.4010145087149853E-2</v>
      </c>
      <c r="E20" s="285">
        <f t="shared" si="6"/>
        <v>0.14006023199087436</v>
      </c>
      <c r="F20" s="285">
        <f t="shared" si="6"/>
        <v>-8.8603238264779852E-2</v>
      </c>
      <c r="G20" s="285">
        <f t="shared" si="6"/>
        <v>5.702380925842114E-2</v>
      </c>
      <c r="H20" s="285">
        <f t="shared" si="6"/>
        <v>0.42203841205856046</v>
      </c>
      <c r="I20" s="285">
        <f t="shared" si="6"/>
        <v>2.2864466924753087E-2</v>
      </c>
      <c r="J20" s="285">
        <f t="shared" si="6"/>
        <v>-6.9050989193828793E-2</v>
      </c>
      <c r="K20" s="296">
        <f t="shared" si="6"/>
        <v>-5.6265682741884385E-2</v>
      </c>
      <c r="L20" s="286">
        <f t="shared" si="6"/>
        <v>0.24855590020796675</v>
      </c>
      <c r="M20" s="285">
        <f t="shared" si="6"/>
        <v>0.12649303974249151</v>
      </c>
      <c r="N20" s="285">
        <f t="shared" si="6"/>
        <v>9.3478917261994809E-2</v>
      </c>
      <c r="O20" s="285">
        <f t="shared" si="6"/>
        <v>-2.0256048630349952E-2</v>
      </c>
      <c r="P20" s="287">
        <f t="shared" si="6"/>
        <v>6.002496321448187E-3</v>
      </c>
      <c r="Q20" s="10"/>
      <c r="R20" s="116"/>
      <c r="S20" s="288">
        <f>(S19-R19)/R19</f>
        <v>0.14094425961948315</v>
      </c>
      <c r="T20" s="289"/>
      <c r="U20" s="288">
        <f>(U19-T19)/T19</f>
        <v>0.12752120228510089</v>
      </c>
    </row>
    <row r="21" spans="1:37" ht="27.75" customHeight="1" x14ac:dyDescent="0.25">
      <c r="A21" s="8" t="s">
        <v>58</v>
      </c>
      <c r="B21" s="19">
        <f>B17-B19</f>
        <v>329612.93099999957</v>
      </c>
      <c r="C21" s="154">
        <f t="shared" ref="C21:P21" si="7">C17-C19</f>
        <v>291358.0850000002</v>
      </c>
      <c r="D21" s="154">
        <f t="shared" si="7"/>
        <v>266512.13100000017</v>
      </c>
      <c r="E21" s="154">
        <f t="shared" si="7"/>
        <v>297562.72299999994</v>
      </c>
      <c r="F21" s="154">
        <f t="shared" si="7"/>
        <v>310243.35200000007</v>
      </c>
      <c r="G21" s="154">
        <f t="shared" si="7"/>
        <v>320714.53100000008</v>
      </c>
      <c r="H21" s="154">
        <f t="shared" si="7"/>
        <v>286229.11899999983</v>
      </c>
      <c r="I21" s="154">
        <f t="shared" si="7"/>
        <v>282809.19800000009</v>
      </c>
      <c r="J21" s="154">
        <f t="shared" si="7"/>
        <v>306315.68399999978</v>
      </c>
      <c r="K21" s="119">
        <f t="shared" si="7"/>
        <v>322195.815</v>
      </c>
      <c r="L21" s="290">
        <f t="shared" si="7"/>
        <v>306185.72599999886</v>
      </c>
      <c r="M21" s="154">
        <f t="shared" si="7"/>
        <v>300797.70799999998</v>
      </c>
      <c r="N21" s="154">
        <f t="shared" si="7"/>
        <v>287185.48899999983</v>
      </c>
      <c r="O21" s="154">
        <f t="shared" si="7"/>
        <v>229607.51899999898</v>
      </c>
      <c r="P21" s="154">
        <f t="shared" si="7"/>
        <v>262635.54499999993</v>
      </c>
      <c r="R21" s="117">
        <f>R17-R19</f>
        <v>185214.04100000011</v>
      </c>
      <c r="S21" s="140">
        <f>S17-S19</f>
        <v>159453.36700000011</v>
      </c>
      <c r="T21" s="119">
        <f>T17-T19</f>
        <v>258658.23300000001</v>
      </c>
      <c r="U21" s="140">
        <f>U17-U19</f>
        <v>233422.33900000015</v>
      </c>
    </row>
    <row r="22" spans="1:37" ht="27.75" customHeight="1" thickBot="1" x14ac:dyDescent="0.3">
      <c r="A22" s="113" t="s">
        <v>54</v>
      </c>
      <c r="B22" s="116"/>
      <c r="C22" s="285">
        <f t="shared" ref="C22:P22" si="8">(C21-B21)/B21</f>
        <v>-0.11605990664243518</v>
      </c>
      <c r="D22" s="285">
        <f t="shared" si="8"/>
        <v>-8.5276349890891168E-2</v>
      </c>
      <c r="E22" s="285">
        <f t="shared" si="8"/>
        <v>0.1165072369632576</v>
      </c>
      <c r="F22" s="285">
        <f t="shared" si="8"/>
        <v>4.261497835533698E-2</v>
      </c>
      <c r="G22" s="285">
        <f t="shared" si="8"/>
        <v>3.3751501627664215E-2</v>
      </c>
      <c r="H22" s="285">
        <f t="shared" si="8"/>
        <v>-0.10752681486702027</v>
      </c>
      <c r="I22" s="285">
        <f t="shared" si="8"/>
        <v>-1.1948193852351347E-2</v>
      </c>
      <c r="J22" s="285">
        <f t="shared" si="8"/>
        <v>8.3117827023432511E-2</v>
      </c>
      <c r="K22" s="296">
        <f t="shared" si="8"/>
        <v>5.1842369912734339E-2</v>
      </c>
      <c r="L22" s="286">
        <f t="shared" si="8"/>
        <v>-4.9690555415814887E-2</v>
      </c>
      <c r="M22" s="285">
        <f t="shared" si="8"/>
        <v>-1.7597221367526766E-2</v>
      </c>
      <c r="N22" s="285">
        <f t="shared" si="8"/>
        <v>-4.5253732451977856E-2</v>
      </c>
      <c r="O22" s="285">
        <f t="shared" si="8"/>
        <v>-0.20049052687338559</v>
      </c>
      <c r="P22" s="287">
        <f t="shared" si="8"/>
        <v>0.14384557676441376</v>
      </c>
      <c r="Q22" s="10"/>
      <c r="R22" s="116"/>
      <c r="S22" s="288">
        <f>(S21-R21)/R21</f>
        <v>-0.13908596702989695</v>
      </c>
      <c r="T22" s="289"/>
      <c r="U22" s="288">
        <f>(U21-T21)/T21</f>
        <v>-9.7564626910599264E-2</v>
      </c>
    </row>
    <row r="23" spans="1:37" ht="27.75" hidden="1" customHeight="1" thickBot="1" x14ac:dyDescent="0.3">
      <c r="A23" s="106" t="s">
        <v>61</v>
      </c>
      <c r="B23" s="291">
        <f>(B17/B19)</f>
        <v>6.2585733558796406</v>
      </c>
      <c r="C23" s="292">
        <f>(C17/C19)</f>
        <v>4.6592847997904316</v>
      </c>
      <c r="D23" s="292">
        <f>(D17/D19)</f>
        <v>4.4295790391714371</v>
      </c>
      <c r="E23" s="292">
        <f>(E17/E19)</f>
        <v>4.3587258896712884</v>
      </c>
      <c r="F23" s="103">
        <f>(F17/F19)</f>
        <v>4.8422979626281615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  <c r="R23" s="103">
        <f>(R17/R19)</f>
        <v>2.4964886569992113</v>
      </c>
      <c r="S23" s="293">
        <f>(S17/S19)</f>
        <v>2.1291945895944839</v>
      </c>
      <c r="T23" s="103">
        <f>T17/T19</f>
        <v>2.552058842981372</v>
      </c>
      <c r="U23" s="293">
        <f>U17/U19</f>
        <v>2.2422230271005041</v>
      </c>
    </row>
    <row r="24" spans="1:37" ht="30" customHeight="1" thickBot="1" x14ac:dyDescent="0.3"/>
    <row r="25" spans="1:37" ht="22.5" customHeight="1" x14ac:dyDescent="0.25">
      <c r="A25" s="322" t="s">
        <v>15</v>
      </c>
      <c r="B25" s="324">
        <v>2007</v>
      </c>
      <c r="C25" s="310">
        <v>2008</v>
      </c>
      <c r="D25" s="310">
        <v>2009</v>
      </c>
      <c r="E25" s="310">
        <v>2010</v>
      </c>
      <c r="F25" s="310">
        <v>2011</v>
      </c>
      <c r="G25" s="310">
        <v>2012</v>
      </c>
      <c r="H25" s="310">
        <v>2013</v>
      </c>
      <c r="I25" s="310">
        <v>2014</v>
      </c>
      <c r="J25" s="310">
        <v>2015</v>
      </c>
      <c r="K25" s="312">
        <v>2016</v>
      </c>
      <c r="L25" s="314">
        <v>2017</v>
      </c>
      <c r="M25" s="310">
        <v>2018</v>
      </c>
      <c r="N25" s="310">
        <v>2019</v>
      </c>
      <c r="O25" s="316">
        <v>2020</v>
      </c>
      <c r="P25" s="318">
        <v>2021</v>
      </c>
      <c r="Q25" s="128" t="s">
        <v>49</v>
      </c>
      <c r="R25" s="320" t="str">
        <f>R14</f>
        <v>jan-set</v>
      </c>
      <c r="S25" s="321"/>
      <c r="T25" s="308" t="s">
        <v>107</v>
      </c>
      <c r="U25" s="309"/>
    </row>
    <row r="26" spans="1:37" ht="31.5" customHeight="1" thickBot="1" x14ac:dyDescent="0.3">
      <c r="A26" s="323"/>
      <c r="B26" s="325"/>
      <c r="C26" s="311"/>
      <c r="D26" s="311"/>
      <c r="E26" s="311"/>
      <c r="F26" s="311"/>
      <c r="G26" s="311"/>
      <c r="H26" s="311"/>
      <c r="I26" s="311"/>
      <c r="J26" s="311"/>
      <c r="K26" s="313"/>
      <c r="L26" s="315"/>
      <c r="M26" s="311"/>
      <c r="N26" s="311"/>
      <c r="O26" s="317"/>
      <c r="P26" s="319"/>
      <c r="Q26" s="129" t="str">
        <f>Q4</f>
        <v>2007/2021</v>
      </c>
      <c r="R26" s="127">
        <f>R4</f>
        <v>2021</v>
      </c>
      <c r="S26" s="266">
        <f>S4</f>
        <v>2022</v>
      </c>
      <c r="T26" s="264" t="str">
        <f>T4</f>
        <v>out 20 a set 2021</v>
      </c>
      <c r="U26" s="265" t="str">
        <f>U4</f>
        <v>out 21 a set 2022</v>
      </c>
    </row>
    <row r="27" spans="1:37" s="101" customFormat="1" ht="3" customHeight="1" thickBot="1" x14ac:dyDescent="0.3">
      <c r="B27" s="101">
        <v>2007</v>
      </c>
      <c r="C27" s="101">
        <v>2008</v>
      </c>
      <c r="D27" s="101">
        <v>2009</v>
      </c>
      <c r="E27" s="101">
        <v>2010</v>
      </c>
      <c r="F27" s="101">
        <v>2011</v>
      </c>
      <c r="O27" s="278"/>
      <c r="Q27" s="294"/>
    </row>
    <row r="28" spans="1:37" ht="27.75" customHeight="1" x14ac:dyDescent="0.25">
      <c r="A28" s="111" t="s">
        <v>50</v>
      </c>
      <c r="B28" s="115">
        <v>203692.62899999981</v>
      </c>
      <c r="C28" s="153">
        <v>204985.89900000018</v>
      </c>
      <c r="D28" s="153">
        <v>199789.29300000027</v>
      </c>
      <c r="E28" s="153">
        <v>228223.55300000007</v>
      </c>
      <c r="F28" s="153">
        <v>265930.68799999997</v>
      </c>
      <c r="G28" s="153">
        <v>297441.74100000004</v>
      </c>
      <c r="H28" s="153">
        <v>313195.50799999997</v>
      </c>
      <c r="I28" s="153">
        <v>319331.63400000008</v>
      </c>
      <c r="J28" s="153">
        <v>313646.51399999997</v>
      </c>
      <c r="K28" s="112">
        <v>292708.82400000008</v>
      </c>
      <c r="L28" s="279">
        <v>335676.5479999996</v>
      </c>
      <c r="M28" s="153">
        <v>346139.44199999998</v>
      </c>
      <c r="N28" s="153">
        <v>364472.386</v>
      </c>
      <c r="O28" s="153">
        <v>462235.53400000004</v>
      </c>
      <c r="P28" s="280">
        <v>497984.02100000018</v>
      </c>
      <c r="Q28" s="100"/>
      <c r="R28" s="115">
        <v>361841.94400000002</v>
      </c>
      <c r="S28" s="147">
        <v>376675.4270000002</v>
      </c>
      <c r="T28" s="112">
        <v>502581.44600000017</v>
      </c>
      <c r="U28" s="147">
        <v>512624.74400000036</v>
      </c>
    </row>
    <row r="29" spans="1:37" ht="27.75" customHeight="1" thickBot="1" x14ac:dyDescent="0.3">
      <c r="A29" s="114" t="s">
        <v>54</v>
      </c>
      <c r="B29" s="281"/>
      <c r="C29" s="282">
        <f t="shared" ref="C29:P29" si="9">(C28-B28)/B28</f>
        <v>6.3491251811589565E-3</v>
      </c>
      <c r="D29" s="282">
        <f t="shared" si="9"/>
        <v>-2.5351041341628616E-2</v>
      </c>
      <c r="E29" s="282">
        <f t="shared" si="9"/>
        <v>0.14232124040801208</v>
      </c>
      <c r="F29" s="282">
        <f t="shared" si="9"/>
        <v>0.16522017339726491</v>
      </c>
      <c r="G29" s="282">
        <f t="shared" si="9"/>
        <v>0.11849348127885141</v>
      </c>
      <c r="H29" s="282">
        <f t="shared" si="9"/>
        <v>5.296421056115299E-2</v>
      </c>
      <c r="I29" s="282">
        <f t="shared" si="9"/>
        <v>1.9591998746035993E-2</v>
      </c>
      <c r="J29" s="282">
        <f t="shared" si="9"/>
        <v>-1.7803184510057374E-2</v>
      </c>
      <c r="K29" s="295">
        <f t="shared" si="9"/>
        <v>-6.6755691727534677E-2</v>
      </c>
      <c r="L29" s="283">
        <f t="shared" si="9"/>
        <v>0.14679340175955716</v>
      </c>
      <c r="M29" s="282">
        <f t="shared" si="9"/>
        <v>3.1169571012153018E-2</v>
      </c>
      <c r="N29" s="282">
        <f t="shared" si="9"/>
        <v>5.2964042161944717E-2</v>
      </c>
      <c r="O29" s="282">
        <f t="shared" si="9"/>
        <v>0.26823197519276548</v>
      </c>
      <c r="P29" s="102">
        <f t="shared" si="9"/>
        <v>7.7338249378292354E-2</v>
      </c>
      <c r="R29" s="118"/>
      <c r="S29" s="284">
        <f>(S28-R28)/R28</f>
        <v>4.0994371288255574E-2</v>
      </c>
      <c r="U29" s="284">
        <f>(U28-T28)/T28</f>
        <v>1.9983423741433106E-2</v>
      </c>
    </row>
    <row r="30" spans="1:37" ht="27.75" customHeight="1" x14ac:dyDescent="0.25">
      <c r="A30" s="111" t="s">
        <v>55</v>
      </c>
      <c r="B30" s="115">
        <v>575.60500000000002</v>
      </c>
      <c r="C30" s="153">
        <v>741.03499999999963</v>
      </c>
      <c r="D30" s="153">
        <v>1388.8809999999992</v>
      </c>
      <c r="E30" s="153">
        <v>899.43600000000015</v>
      </c>
      <c r="F30" s="153">
        <v>1170.3490000000002</v>
      </c>
      <c r="G30" s="153">
        <v>1022.7370000000001</v>
      </c>
      <c r="H30" s="153">
        <v>1030.066</v>
      </c>
      <c r="I30" s="153">
        <v>1010.02</v>
      </c>
      <c r="J30" s="153">
        <v>1183.202</v>
      </c>
      <c r="K30" s="112">
        <v>1121.55</v>
      </c>
      <c r="L30" s="279">
        <v>1027.2</v>
      </c>
      <c r="M30" s="153">
        <v>1322.664</v>
      </c>
      <c r="N30" s="153">
        <v>1463.875</v>
      </c>
      <c r="O30" s="153">
        <v>1908.0899999999986</v>
      </c>
      <c r="P30" s="280">
        <v>2403.679000000001</v>
      </c>
      <c r="Q30" s="100"/>
      <c r="R30" s="115">
        <v>1976.3020000000008</v>
      </c>
      <c r="S30" s="147">
        <v>2057.2190000000001</v>
      </c>
      <c r="T30" s="112">
        <v>2464.1260000000007</v>
      </c>
      <c r="U30" s="147">
        <v>2484.0790000000002</v>
      </c>
    </row>
    <row r="31" spans="1:37" ht="27.75" customHeight="1" thickBot="1" x14ac:dyDescent="0.3">
      <c r="A31" s="113" t="s">
        <v>54</v>
      </c>
      <c r="B31" s="116"/>
      <c r="C31" s="285">
        <f t="shared" ref="C31:P31" si="10">(C30-B30)/B30</f>
        <v>0.28740195099069604</v>
      </c>
      <c r="D31" s="285">
        <f t="shared" si="10"/>
        <v>0.87424480625071677</v>
      </c>
      <c r="E31" s="285">
        <f t="shared" si="10"/>
        <v>-0.35240240164564085</v>
      </c>
      <c r="F31" s="285">
        <f t="shared" si="10"/>
        <v>0.30120319844880566</v>
      </c>
      <c r="G31" s="285">
        <f t="shared" si="10"/>
        <v>-0.12612648022085726</v>
      </c>
      <c r="H31" s="285">
        <f t="shared" si="10"/>
        <v>7.1660651760911652E-3</v>
      </c>
      <c r="I31" s="285">
        <f t="shared" si="10"/>
        <v>-1.9460888913914301E-2</v>
      </c>
      <c r="J31" s="285">
        <f t="shared" si="10"/>
        <v>0.17146393140729888</v>
      </c>
      <c r="K31" s="296">
        <f t="shared" si="10"/>
        <v>-5.2106064729437615E-2</v>
      </c>
      <c r="L31" s="286">
        <f t="shared" si="10"/>
        <v>-8.4124648923364909E-2</v>
      </c>
      <c r="M31" s="285">
        <f t="shared" si="10"/>
        <v>0.28764018691588777</v>
      </c>
      <c r="N31" s="285">
        <f t="shared" si="10"/>
        <v>0.10676256403742751</v>
      </c>
      <c r="O31" s="285">
        <f t="shared" si="10"/>
        <v>0.30345145589616501</v>
      </c>
      <c r="P31" s="287">
        <f t="shared" si="10"/>
        <v>0.25973041103931305</v>
      </c>
      <c r="Q31" s="10"/>
      <c r="R31" s="116"/>
      <c r="S31" s="288">
        <f>(S30-R30)/R30</f>
        <v>4.0943641204633299E-2</v>
      </c>
      <c r="T31" s="289"/>
      <c r="U31" s="288">
        <f>(U30-T30)/T30</f>
        <v>8.0973943702552197E-3</v>
      </c>
    </row>
    <row r="32" spans="1:37" ht="27.75" customHeight="1" x14ac:dyDescent="0.25">
      <c r="A32" s="8" t="s">
        <v>58</v>
      </c>
      <c r="B32" s="19">
        <f>(B28-B30)</f>
        <v>203117.0239999998</v>
      </c>
      <c r="C32" s="154">
        <f t="shared" ref="C32:P32" si="11">(C28-C30)</f>
        <v>204244.86400000018</v>
      </c>
      <c r="D32" s="154">
        <f t="shared" si="11"/>
        <v>198400.41200000027</v>
      </c>
      <c r="E32" s="154">
        <f t="shared" si="11"/>
        <v>227324.11700000009</v>
      </c>
      <c r="F32" s="154">
        <f t="shared" si="11"/>
        <v>264760.33899999998</v>
      </c>
      <c r="G32" s="154">
        <f t="shared" si="11"/>
        <v>296419.00400000002</v>
      </c>
      <c r="H32" s="154">
        <f t="shared" si="11"/>
        <v>312165.44199999998</v>
      </c>
      <c r="I32" s="154">
        <f t="shared" si="11"/>
        <v>318321.61400000006</v>
      </c>
      <c r="J32" s="154">
        <f t="shared" si="11"/>
        <v>312463.31199999998</v>
      </c>
      <c r="K32" s="119">
        <f t="shared" si="11"/>
        <v>291587.27400000009</v>
      </c>
      <c r="L32" s="290">
        <f t="shared" si="11"/>
        <v>334649.34799999959</v>
      </c>
      <c r="M32" s="154">
        <f t="shared" si="11"/>
        <v>344816.77799999999</v>
      </c>
      <c r="N32" s="154">
        <f t="shared" si="11"/>
        <v>363008.511</v>
      </c>
      <c r="O32" s="154">
        <f t="shared" si="11"/>
        <v>460327.44400000002</v>
      </c>
      <c r="P32" s="154">
        <f t="shared" si="11"/>
        <v>495580.34200000018</v>
      </c>
      <c r="R32" s="117">
        <f>R28-R30</f>
        <v>359865.64199999999</v>
      </c>
      <c r="S32" s="140">
        <f>S28-S30</f>
        <v>374618.20800000022</v>
      </c>
      <c r="T32" s="119">
        <f>T28-T30</f>
        <v>500117.32000000018</v>
      </c>
      <c r="U32" s="140">
        <f>U28-U30</f>
        <v>510140.66500000033</v>
      </c>
    </row>
    <row r="33" spans="1:21" ht="27.75" customHeight="1" thickBot="1" x14ac:dyDescent="0.3">
      <c r="A33" s="113" t="s">
        <v>54</v>
      </c>
      <c r="B33" s="116"/>
      <c r="C33" s="285">
        <f t="shared" ref="C33:P33" si="12">(C32-B32)/B32</f>
        <v>5.5526611102788507E-3</v>
      </c>
      <c r="D33" s="285">
        <f t="shared" si="12"/>
        <v>-2.8614927619427914E-2</v>
      </c>
      <c r="E33" s="285">
        <f t="shared" si="12"/>
        <v>0.14578450068944299</v>
      </c>
      <c r="F33" s="285">
        <f t="shared" si="12"/>
        <v>0.16468213973091064</v>
      </c>
      <c r="G33" s="285">
        <f t="shared" si="12"/>
        <v>0.11957480157177182</v>
      </c>
      <c r="H33" s="285">
        <f t="shared" si="12"/>
        <v>5.3122228290059179E-2</v>
      </c>
      <c r="I33" s="285">
        <f t="shared" si="12"/>
        <v>1.972086327223908E-2</v>
      </c>
      <c r="J33" s="285">
        <f t="shared" si="12"/>
        <v>-1.840372045864307E-2</v>
      </c>
      <c r="K33" s="296">
        <f t="shared" si="12"/>
        <v>-6.6811165337708145E-2</v>
      </c>
      <c r="L33" s="286">
        <f t="shared" si="12"/>
        <v>0.14768159600819714</v>
      </c>
      <c r="M33" s="285">
        <f t="shared" si="12"/>
        <v>3.038233918806384E-2</v>
      </c>
      <c r="N33" s="285">
        <f t="shared" si="12"/>
        <v>5.2757679326149283E-2</v>
      </c>
      <c r="O33" s="285">
        <f t="shared" si="12"/>
        <v>0.26808994844751732</v>
      </c>
      <c r="P33" s="287">
        <f t="shared" si="12"/>
        <v>7.6582220894047232E-2</v>
      </c>
      <c r="Q33" s="10"/>
      <c r="R33" s="116"/>
      <c r="S33" s="288">
        <f>(S32-R32)/R32</f>
        <v>4.0994649886582461E-2</v>
      </c>
      <c r="T33" s="289"/>
      <c r="U33" s="288">
        <f>(U32-T32)/T32</f>
        <v>2.004198734808893E-2</v>
      </c>
    </row>
    <row r="34" spans="1:21" ht="27.75" hidden="1" customHeight="1" thickBot="1" x14ac:dyDescent="0.3">
      <c r="A34" s="106" t="s">
        <v>61</v>
      </c>
      <c r="B34" s="291">
        <f>(B28/B30)</f>
        <v>353.87571164253228</v>
      </c>
      <c r="C34" s="292">
        <f>(C28/C30)</f>
        <v>276.62107592758815</v>
      </c>
      <c r="D34" s="292">
        <f>(D28/D30)</f>
        <v>143.84910802293385</v>
      </c>
      <c r="E34" s="292">
        <f>(E28/E30)</f>
        <v>253.74073641704362</v>
      </c>
      <c r="F34" s="103">
        <f>(F28/F30)</f>
        <v>227.22340771855227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103">
        <f>(R28/R30)</f>
        <v>183.09041027130462</v>
      </c>
      <c r="S34" s="293">
        <f>(S28/S30)</f>
        <v>183.09933312885025</v>
      </c>
    </row>
    <row r="36" spans="1:21" x14ac:dyDescent="0.25">
      <c r="A36" s="3" t="s">
        <v>70</v>
      </c>
    </row>
  </sheetData>
  <mergeCells count="54">
    <mergeCell ref="F3:F4"/>
    <mergeCell ref="A3:A4"/>
    <mergeCell ref="B3:B4"/>
    <mergeCell ref="C3:C4"/>
    <mergeCell ref="D3:D4"/>
    <mergeCell ref="E3:E4"/>
    <mergeCell ref="T3:U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R3:S3"/>
    <mergeCell ref="A14:A15"/>
    <mergeCell ref="B14:B15"/>
    <mergeCell ref="C14:C15"/>
    <mergeCell ref="D14:D15"/>
    <mergeCell ref="E14:E15"/>
    <mergeCell ref="R14:S14"/>
    <mergeCell ref="T14:U14"/>
    <mergeCell ref="G14:G15"/>
    <mergeCell ref="H14:H15"/>
    <mergeCell ref="I14:I15"/>
    <mergeCell ref="J14:J15"/>
    <mergeCell ref="K14:K15"/>
    <mergeCell ref="L14:L15"/>
    <mergeCell ref="F25:F26"/>
    <mergeCell ref="M14:M15"/>
    <mergeCell ref="N14:N15"/>
    <mergeCell ref="O14:O15"/>
    <mergeCell ref="P14:P15"/>
    <mergeCell ref="F14:F15"/>
    <mergeCell ref="A25:A26"/>
    <mergeCell ref="B25:B26"/>
    <mergeCell ref="C25:C26"/>
    <mergeCell ref="D25:D26"/>
    <mergeCell ref="E25:E26"/>
    <mergeCell ref="T25:U25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R25:S25"/>
  </mergeCells>
  <conditionalFormatting sqref="R12:S12">
    <cfRule type="cellIs" dxfId="19" priority="67" operator="greaterThan">
      <formula>0</formula>
    </cfRule>
    <cfRule type="cellIs" dxfId="18" priority="68" operator="lessThan">
      <formula>0</formula>
    </cfRule>
  </conditionalFormatting>
  <conditionalFormatting sqref="B12:P12">
    <cfRule type="cellIs" dxfId="17" priority="65" operator="greaterThan">
      <formula>0</formula>
    </cfRule>
    <cfRule type="cellIs" dxfId="16" priority="66" operator="lessThan">
      <formula>0</formula>
    </cfRule>
  </conditionalFormatting>
  <conditionalFormatting sqref="B23:P23">
    <cfRule type="cellIs" dxfId="15" priority="61" operator="greaterThan">
      <formula>0</formula>
    </cfRule>
    <cfRule type="cellIs" dxfId="14" priority="62" operator="lessThan">
      <formula>0</formula>
    </cfRule>
  </conditionalFormatting>
  <conditionalFormatting sqref="R23:S23">
    <cfRule type="cellIs" dxfId="13" priority="63" operator="greaterThan">
      <formula>0</formula>
    </cfRule>
    <cfRule type="cellIs" dxfId="12" priority="64" operator="lessThan">
      <formula>0</formula>
    </cfRule>
  </conditionalFormatting>
  <conditionalFormatting sqref="R34:S34">
    <cfRule type="cellIs" dxfId="11" priority="59" operator="greaterThan">
      <formula>0</formula>
    </cfRule>
    <cfRule type="cellIs" dxfId="10" priority="60" operator="lessThan">
      <formula>0</formula>
    </cfRule>
  </conditionalFormatting>
  <conditionalFormatting sqref="B34:P34">
    <cfRule type="cellIs" dxfId="9" priority="57" operator="greaterThan">
      <formula>0</formula>
    </cfRule>
    <cfRule type="cellIs" dxfId="8" priority="58" operator="lessThan">
      <formula>0</formula>
    </cfRule>
  </conditionalFormatting>
  <conditionalFormatting sqref="T12:U12">
    <cfRule type="cellIs" dxfId="7" priority="40" operator="greaterThan">
      <formula>0</formula>
    </cfRule>
    <cfRule type="cellIs" dxfId="6" priority="41" operator="lessThan">
      <formula>0</formula>
    </cfRule>
  </conditionalFormatting>
  <conditionalFormatting sqref="T23:U23">
    <cfRule type="cellIs" dxfId="5" priority="38" operator="greaterThan">
      <formula>0</formula>
    </cfRule>
    <cfRule type="cellIs" dxfId="4" priority="39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6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55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</xm:sqref>
        </x14:conditionalFormatting>
        <x14:conditionalFormatting xmlns:xm="http://schemas.microsoft.com/office/excel/2006/main">
          <x14:cfRule type="iconSet" priority="54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53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52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51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S18</xm:sqref>
        </x14:conditionalFormatting>
        <x14:conditionalFormatting xmlns:xm="http://schemas.microsoft.com/office/excel/2006/main">
          <x14:cfRule type="iconSet" priority="50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49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48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47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S29</xm:sqref>
        </x14:conditionalFormatting>
        <x14:conditionalFormatting xmlns:xm="http://schemas.microsoft.com/office/excel/2006/main">
          <x14:cfRule type="iconSet" priority="46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45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9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</xm:sqref>
        </x14:conditionalFormatting>
        <x14:conditionalFormatting xmlns:xm="http://schemas.microsoft.com/office/excel/2006/main">
          <x14:cfRule type="iconSet" priority="70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S11</xm:sqref>
        </x14:conditionalFormatting>
        <x14:conditionalFormatting xmlns:xm="http://schemas.microsoft.com/office/excel/2006/main">
          <x14:cfRule type="iconSet" priority="71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S20</xm:sqref>
        </x14:conditionalFormatting>
        <x14:conditionalFormatting xmlns:xm="http://schemas.microsoft.com/office/excel/2006/main">
          <x14:cfRule type="iconSet" priority="72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S22</xm:sqref>
        </x14:conditionalFormatting>
        <x14:conditionalFormatting xmlns:xm="http://schemas.microsoft.com/office/excel/2006/main">
          <x14:cfRule type="iconSet" priority="73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</xm:sqref>
        </x14:conditionalFormatting>
        <x14:conditionalFormatting xmlns:xm="http://schemas.microsoft.com/office/excel/2006/main">
          <x14:cfRule type="iconSet" priority="74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S33</xm:sqref>
        </x14:conditionalFormatting>
        <x14:conditionalFormatting xmlns:xm="http://schemas.microsoft.com/office/excel/2006/main">
          <x14:cfRule type="iconSet" priority="44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43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42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37" id="{3DAC9655-874A-41C2-9402-FE5371CDC1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</xm:sqref>
        </x14:conditionalFormatting>
        <x14:conditionalFormatting xmlns:xm="http://schemas.microsoft.com/office/excel/2006/main">
          <x14:cfRule type="iconSet" priority="35" id="{023B4957-903A-44BC-8CD7-87EDC17052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T11:U11</xm:sqref>
        </x14:conditionalFormatting>
        <x14:conditionalFormatting xmlns:xm="http://schemas.microsoft.com/office/excel/2006/main">
          <x14:cfRule type="iconSet" priority="34" id="{A25AA081-06A8-4C25-B850-B55BA974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U18</xm:sqref>
        </x14:conditionalFormatting>
        <x14:conditionalFormatting xmlns:xm="http://schemas.microsoft.com/office/excel/2006/main">
          <x14:cfRule type="iconSet" priority="33" id="{712486B5-17AE-429F-BB63-0CC54EE515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T20:U20</xm:sqref>
        </x14:conditionalFormatting>
        <x14:conditionalFormatting xmlns:xm="http://schemas.microsoft.com/office/excel/2006/main">
          <x14:cfRule type="iconSet" priority="32" id="{D3FB84D4-6EAD-4CAC-A470-1EF9BDE2B34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T22:U22</xm:sqref>
        </x14:conditionalFormatting>
        <x14:conditionalFormatting xmlns:xm="http://schemas.microsoft.com/office/excel/2006/main">
          <x14:cfRule type="iconSet" priority="31" id="{E0F27309-BF37-4D54-81CF-C221475537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U29</xm:sqref>
        </x14:conditionalFormatting>
        <x14:conditionalFormatting xmlns:xm="http://schemas.microsoft.com/office/excel/2006/main">
          <x14:cfRule type="iconSet" priority="30" id="{F9D1EBE9-D8B6-4E84-B47A-98C8D1F1F6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T31:U31</xm:sqref>
        </x14:conditionalFormatting>
        <x14:conditionalFormatting xmlns:xm="http://schemas.microsoft.com/office/excel/2006/main">
          <x14:cfRule type="iconSet" priority="29" id="{24ABE559-B70E-44C6-83B3-B3C9FB151A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T33:U33</xm:sqref>
        </x14:conditionalFormatting>
        <x14:conditionalFormatting xmlns:xm="http://schemas.microsoft.com/office/excel/2006/main">
          <x14:cfRule type="iconSet" priority="28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N7:P7</xm:sqref>
        </x14:conditionalFormatting>
        <x14:conditionalFormatting xmlns:xm="http://schemas.microsoft.com/office/excel/2006/main">
          <x14:cfRule type="iconSet" priority="27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N9:P9</xm:sqref>
        </x14:conditionalFormatting>
        <x14:conditionalFormatting xmlns:xm="http://schemas.microsoft.com/office/excel/2006/main">
          <x14:cfRule type="iconSet" priority="26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N11:P11</xm:sqref>
        </x14:conditionalFormatting>
        <x14:conditionalFormatting xmlns:xm="http://schemas.microsoft.com/office/excel/2006/main">
          <x14:cfRule type="iconSet" priority="25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24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23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16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15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14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2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21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20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19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18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17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13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12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11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10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9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8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7" id="{89893620-2427-4FC6-A505-14C6BDA33F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O18:P18</xm:sqref>
        </x14:conditionalFormatting>
        <x14:conditionalFormatting xmlns:xm="http://schemas.microsoft.com/office/excel/2006/main">
          <x14:cfRule type="iconSet" priority="6" id="{A7C66D07-7845-4247-91BC-4740285945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O20:P20</xm:sqref>
        </x14:conditionalFormatting>
        <x14:conditionalFormatting xmlns:xm="http://schemas.microsoft.com/office/excel/2006/main">
          <x14:cfRule type="iconSet" priority="5" id="{8AC0810F-A4F0-4CAF-9255-94432B942D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O22:P22</xm:sqref>
        </x14:conditionalFormatting>
        <x14:conditionalFormatting xmlns:xm="http://schemas.microsoft.com/office/excel/2006/main">
          <x14:cfRule type="iconSet" priority="4" id="{BC5C2CCD-8EC7-45A8-A05F-43F87FB74F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O29:P29</xm:sqref>
        </x14:conditionalFormatting>
        <x14:conditionalFormatting xmlns:xm="http://schemas.microsoft.com/office/excel/2006/main">
          <x14:cfRule type="iconSet" priority="3" id="{D2147B0A-5C71-46A1-B9B7-EB425C5E84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O31:P31</xm:sqref>
        </x14:conditionalFormatting>
        <x14:conditionalFormatting xmlns:xm="http://schemas.microsoft.com/office/excel/2006/main">
          <x14:cfRule type="iconSet" priority="2" id="{FD483C00-4026-486D-AC63-46F0C57D7FE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O33:P33</xm:sqref>
        </x14:conditionalFormatting>
        <x14:conditionalFormatting xmlns:xm="http://schemas.microsoft.com/office/excel/2006/main">
          <x14:cfRule type="iconSet" priority="1" id="{AA5DD05D-83FC-402A-B43C-75002D81DA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T9:U9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W68"/>
  <sheetViews>
    <sheetView showGridLines="0" topLeftCell="AA51" workbookViewId="0">
      <selection activeCell="AU65" sqref="AU65"/>
    </sheetView>
  </sheetViews>
  <sheetFormatPr defaultRowHeight="15" x14ac:dyDescent="0.25"/>
  <cols>
    <col min="1" max="1" width="18.7109375" customWidth="1"/>
    <col min="15" max="15" width="9.85546875" customWidth="1"/>
    <col min="16" max="16" width="1.7109375" customWidth="1"/>
    <col min="17" max="17" width="18.7109375" hidden="1" customWidth="1"/>
    <col min="31" max="31" width="10.140625" customWidth="1"/>
    <col min="32" max="32" width="1.7109375" customWidth="1"/>
    <col min="46" max="46" width="9.85546875" customWidth="1"/>
    <col min="49" max="49" width="9.140625" style="101"/>
  </cols>
  <sheetData>
    <row r="1" spans="1:49" ht="15.75" x14ac:dyDescent="0.25">
      <c r="A1" s="4" t="s">
        <v>99</v>
      </c>
    </row>
    <row r="3" spans="1:49" ht="15.75" thickBot="1" x14ac:dyDescent="0.3">
      <c r="O3" s="107" t="s">
        <v>1</v>
      </c>
      <c r="AE3" s="297">
        <v>1000</v>
      </c>
      <c r="AT3" s="297" t="s">
        <v>47</v>
      </c>
    </row>
    <row r="4" spans="1:49" ht="20.100000000000001" customHeight="1" x14ac:dyDescent="0.25">
      <c r="A4" s="331" t="s">
        <v>3</v>
      </c>
      <c r="B4" s="333" t="s">
        <v>72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8"/>
      <c r="O4" s="336" t="s">
        <v>131</v>
      </c>
      <c r="Q4" s="334" t="s">
        <v>3</v>
      </c>
      <c r="R4" s="326" t="s">
        <v>72</v>
      </c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8"/>
      <c r="AE4" s="329" t="s">
        <v>131</v>
      </c>
      <c r="AG4" s="326" t="s">
        <v>72</v>
      </c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8"/>
      <c r="AT4" s="329" t="s">
        <v>131</v>
      </c>
    </row>
    <row r="5" spans="1:49" ht="20.100000000000001" customHeight="1" thickBot="1" x14ac:dyDescent="0.3">
      <c r="A5" s="332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3">
        <v>2022</v>
      </c>
      <c r="O5" s="337"/>
      <c r="Q5" s="335"/>
      <c r="R5" s="25">
        <v>2010</v>
      </c>
      <c r="S5" s="135">
        <v>2011</v>
      </c>
      <c r="T5" s="135">
        <v>2012</v>
      </c>
      <c r="U5" s="135">
        <v>2013</v>
      </c>
      <c r="V5" s="135">
        <v>2014</v>
      </c>
      <c r="W5" s="135">
        <v>2015</v>
      </c>
      <c r="X5" s="135">
        <v>2016</v>
      </c>
      <c r="Y5" s="135">
        <v>2017</v>
      </c>
      <c r="Z5" s="135">
        <v>2018</v>
      </c>
      <c r="AA5" s="135">
        <v>2019</v>
      </c>
      <c r="AB5" s="135">
        <v>2020</v>
      </c>
      <c r="AC5" s="135">
        <v>2021</v>
      </c>
      <c r="AD5" s="133">
        <v>2022</v>
      </c>
      <c r="AE5" s="330"/>
      <c r="AG5" s="25">
        <v>2010</v>
      </c>
      <c r="AH5" s="135">
        <v>2011</v>
      </c>
      <c r="AI5" s="135">
        <v>2012</v>
      </c>
      <c r="AJ5" s="135">
        <v>2013</v>
      </c>
      <c r="AK5" s="135">
        <v>2014</v>
      </c>
      <c r="AL5" s="135">
        <v>2015</v>
      </c>
      <c r="AM5" s="135">
        <v>2016</v>
      </c>
      <c r="AN5" s="135">
        <v>2017</v>
      </c>
      <c r="AO5" s="176">
        <v>2018</v>
      </c>
      <c r="AP5" s="135">
        <v>2019</v>
      </c>
      <c r="AQ5" s="176">
        <v>2020</v>
      </c>
      <c r="AR5" s="135">
        <v>2021</v>
      </c>
      <c r="AS5" s="133">
        <v>2022</v>
      </c>
      <c r="AT5" s="330"/>
      <c r="AW5" s="298"/>
    </row>
    <row r="6" spans="1:49" ht="3" customHeight="1" thickBot="1" x14ac:dyDescent="0.3">
      <c r="A6" s="299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300"/>
      <c r="Q6" s="299"/>
      <c r="R6" s="301">
        <v>2010</v>
      </c>
      <c r="S6" s="301">
        <v>2011</v>
      </c>
      <c r="T6" s="301">
        <v>2012</v>
      </c>
      <c r="U6" s="301"/>
      <c r="V6" s="301"/>
      <c r="W6" s="301"/>
      <c r="X6" s="301"/>
      <c r="Y6" s="301"/>
      <c r="Z6" s="298"/>
      <c r="AA6" s="298"/>
      <c r="AB6" s="298"/>
      <c r="AC6" s="298"/>
      <c r="AD6" s="301"/>
      <c r="AE6" s="302"/>
      <c r="AG6" s="301"/>
      <c r="AH6" s="301"/>
      <c r="AI6" s="301"/>
      <c r="AJ6" s="301"/>
      <c r="AK6" s="301"/>
      <c r="AL6" s="301"/>
      <c r="AM6" s="301"/>
      <c r="AN6" s="301"/>
      <c r="AO6" s="298"/>
      <c r="AP6" s="298"/>
      <c r="AQ6" s="298"/>
      <c r="AR6" s="298"/>
      <c r="AS6" s="301"/>
      <c r="AT6" s="300"/>
    </row>
    <row r="7" spans="1:49" ht="20.100000000000001" customHeight="1" x14ac:dyDescent="0.25">
      <c r="A7" s="120" t="s">
        <v>73</v>
      </c>
      <c r="B7" s="115">
        <v>162618.44999999995</v>
      </c>
      <c r="C7" s="153">
        <v>156534.06999999998</v>
      </c>
      <c r="D7" s="153">
        <v>239190.1999999999</v>
      </c>
      <c r="E7" s="153">
        <v>213768.74999999997</v>
      </c>
      <c r="F7" s="153">
        <v>196345.2</v>
      </c>
      <c r="G7" s="153">
        <v>183217.2099999999</v>
      </c>
      <c r="H7" s="153">
        <v>164354.55999999982</v>
      </c>
      <c r="I7" s="153">
        <v>192935.97999999986</v>
      </c>
      <c r="J7" s="153">
        <v>211445.75</v>
      </c>
      <c r="K7" s="153">
        <v>219278.33000000005</v>
      </c>
      <c r="L7" s="153">
        <v>238978.52999999991</v>
      </c>
      <c r="M7" s="153">
        <v>227977.60999999967</v>
      </c>
      <c r="N7" s="112">
        <v>228321.50999999972</v>
      </c>
      <c r="O7" s="61">
        <f>IF(N7="","",(N7-M7)/M7)</f>
        <v>1.508481468860266E-3</v>
      </c>
      <c r="Q7" s="109" t="s">
        <v>73</v>
      </c>
      <c r="R7" s="115">
        <v>37448.925000000003</v>
      </c>
      <c r="S7" s="153">
        <v>38839.965999999986</v>
      </c>
      <c r="T7" s="153">
        <v>43280.928999999975</v>
      </c>
      <c r="U7" s="153">
        <v>45616.113000000012</v>
      </c>
      <c r="V7" s="153">
        <v>47446.346999999972</v>
      </c>
      <c r="W7" s="153">
        <v>44866.651000000042</v>
      </c>
      <c r="X7" s="153">
        <v>44731.008000000016</v>
      </c>
      <c r="Y7" s="153">
        <v>48635.341000000037</v>
      </c>
      <c r="Z7" s="153">
        <v>54050.858</v>
      </c>
      <c r="AA7" s="153">
        <v>57478.924000000043</v>
      </c>
      <c r="AB7" s="153">
        <v>63485.803999999982</v>
      </c>
      <c r="AC7" s="153">
        <v>59844.614000000096</v>
      </c>
      <c r="AD7" s="112">
        <v>63581.404999999999</v>
      </c>
      <c r="AE7" s="61">
        <f>IF(AD7="","",(AD7-AC7)/AC7)</f>
        <v>6.2441559068288029E-2</v>
      </c>
      <c r="AG7" s="124">
        <f t="shared" ref="AG7:AS22" si="0">(R7/B7)*10</f>
        <v>2.3028706152346192</v>
      </c>
      <c r="AH7" s="156">
        <f t="shared" si="0"/>
        <v>2.4812467982209876</v>
      </c>
      <c r="AI7" s="156">
        <f t="shared" si="0"/>
        <v>1.8094775204000828</v>
      </c>
      <c r="AJ7" s="156">
        <f t="shared" si="0"/>
        <v>2.1338999736865198</v>
      </c>
      <c r="AK7" s="156">
        <f t="shared" si="0"/>
        <v>2.4164760330275441</v>
      </c>
      <c r="AL7" s="156">
        <f t="shared" si="0"/>
        <v>2.4488229571883595</v>
      </c>
      <c r="AM7" s="156">
        <f t="shared" si="0"/>
        <v>2.7216164857245251</v>
      </c>
      <c r="AN7" s="156">
        <f t="shared" si="0"/>
        <v>2.5208020297717444</v>
      </c>
      <c r="AO7" s="156">
        <f t="shared" si="0"/>
        <v>2.5562518045408811</v>
      </c>
      <c r="AP7" s="156">
        <f t="shared" si="0"/>
        <v>2.6212769861937577</v>
      </c>
      <c r="AQ7" s="156">
        <f t="shared" si="0"/>
        <v>2.6565484355435616</v>
      </c>
      <c r="AR7" s="156">
        <f t="shared" si="0"/>
        <v>2.6250215536517025</v>
      </c>
      <c r="AS7" s="156">
        <f t="shared" si="0"/>
        <v>2.7847312765231838</v>
      </c>
      <c r="AT7" s="61">
        <f t="shared" ref="AT7:AT12" si="1">IF(AS7="","",(AS7-AR7)/AR7)</f>
        <v>6.0841299626399975E-2</v>
      </c>
      <c r="AW7"/>
    </row>
    <row r="8" spans="1:49" ht="20.100000000000001" customHeight="1" x14ac:dyDescent="0.25">
      <c r="A8" s="121" t="s">
        <v>74</v>
      </c>
      <c r="B8" s="117">
        <v>161664.07999999981</v>
      </c>
      <c r="C8" s="154">
        <v>214997.14</v>
      </c>
      <c r="D8" s="154">
        <v>230196.23999999993</v>
      </c>
      <c r="E8" s="154">
        <v>260171.31000000006</v>
      </c>
      <c r="F8" s="154">
        <v>219768.14999999994</v>
      </c>
      <c r="G8" s="154">
        <v>191622.89999999979</v>
      </c>
      <c r="H8" s="154">
        <v>187100.07000000012</v>
      </c>
      <c r="I8" s="154">
        <v>187560.18000000008</v>
      </c>
      <c r="J8" s="154">
        <v>245913.44</v>
      </c>
      <c r="K8" s="154">
        <v>226330.75999999989</v>
      </c>
      <c r="L8" s="154">
        <v>217081.86999999988</v>
      </c>
      <c r="M8" s="154">
        <v>235166.11999999968</v>
      </c>
      <c r="N8" s="119">
        <v>247177.45999999996</v>
      </c>
      <c r="O8" s="52">
        <f t="shared" ref="O8:O23" si="2">IF(N8="","",(N8-M8)/M8)</f>
        <v>5.1075979822264805E-2</v>
      </c>
      <c r="Q8" s="109" t="s">
        <v>74</v>
      </c>
      <c r="R8" s="117">
        <v>39208.55799999999</v>
      </c>
      <c r="S8" s="154">
        <v>43534.874999999993</v>
      </c>
      <c r="T8" s="154">
        <v>46936.957999999977</v>
      </c>
      <c r="U8" s="154">
        <v>51921.968000000052</v>
      </c>
      <c r="V8" s="154">
        <v>51933.389000000017</v>
      </c>
      <c r="W8" s="154">
        <v>46937.144999999968</v>
      </c>
      <c r="X8" s="154">
        <v>48461.340000000011</v>
      </c>
      <c r="Y8" s="154">
        <v>48751.319999999949</v>
      </c>
      <c r="Z8" s="154">
        <v>57358.343000000001</v>
      </c>
      <c r="AA8" s="154">
        <v>60378.147999999928</v>
      </c>
      <c r="AB8" s="154">
        <v>54982.760999999962</v>
      </c>
      <c r="AC8" s="154">
        <v>61551.606000000007</v>
      </c>
      <c r="AD8" s="119">
        <v>68554.909999999974</v>
      </c>
      <c r="AE8" s="52">
        <f t="shared" ref="AE8:AE23" si="3">IF(AD8="","",(AD8-AC8)/AC8)</f>
        <v>0.11377938700738315</v>
      </c>
      <c r="AG8" s="125">
        <f t="shared" si="0"/>
        <v>2.425310433832923</v>
      </c>
      <c r="AH8" s="157">
        <f t="shared" si="0"/>
        <v>2.0249048429202356</v>
      </c>
      <c r="AI8" s="157">
        <f t="shared" si="0"/>
        <v>2.0389975961379729</v>
      </c>
      <c r="AJ8" s="157">
        <f t="shared" si="0"/>
        <v>1.9956838438488873</v>
      </c>
      <c r="AK8" s="157">
        <f t="shared" si="0"/>
        <v>2.3630989749879605</v>
      </c>
      <c r="AL8" s="157">
        <f t="shared" si="0"/>
        <v>2.4494538492006965</v>
      </c>
      <c r="AM8" s="157">
        <f t="shared" si="0"/>
        <v>2.5901294424956642</v>
      </c>
      <c r="AN8" s="157">
        <f t="shared" si="0"/>
        <v>2.5992361491655602</v>
      </c>
      <c r="AO8" s="157">
        <f t="shared" si="0"/>
        <v>2.332460682100173</v>
      </c>
      <c r="AP8" s="157">
        <f t="shared" si="0"/>
        <v>2.6676951908790461</v>
      </c>
      <c r="AQ8" s="157">
        <f t="shared" si="0"/>
        <v>2.5328122058281508</v>
      </c>
      <c r="AR8" s="157">
        <f t="shared" si="0"/>
        <v>2.6173670765159578</v>
      </c>
      <c r="AS8" s="157">
        <f t="shared" ref="AS8" si="4">(AD8/N8)*10</f>
        <v>2.7735097690541846</v>
      </c>
      <c r="AT8" s="52">
        <f t="shared" si="1"/>
        <v>5.9656398194659108E-2</v>
      </c>
      <c r="AW8"/>
    </row>
    <row r="9" spans="1:49" ht="20.100000000000001" customHeight="1" x14ac:dyDescent="0.25">
      <c r="A9" s="121" t="s">
        <v>75</v>
      </c>
      <c r="B9" s="117">
        <v>247651.7600000001</v>
      </c>
      <c r="C9" s="154">
        <v>229392.75000000003</v>
      </c>
      <c r="D9" s="154">
        <v>306569.51000000007</v>
      </c>
      <c r="E9" s="154">
        <v>231638.53999999992</v>
      </c>
      <c r="F9" s="154">
        <v>216803.50000000012</v>
      </c>
      <c r="G9" s="154">
        <v>258485.74000000011</v>
      </c>
      <c r="H9" s="154">
        <v>249519.08999999994</v>
      </c>
      <c r="I9" s="154">
        <v>240693.52999999991</v>
      </c>
      <c r="J9" s="154">
        <v>242853</v>
      </c>
      <c r="K9" s="154">
        <v>231554.96000000011</v>
      </c>
      <c r="L9" s="154">
        <v>255533.76999999979</v>
      </c>
      <c r="M9" s="154">
        <v>314789.03000000014</v>
      </c>
      <c r="N9" s="119">
        <v>285773.7800000002</v>
      </c>
      <c r="O9" s="52">
        <f t="shared" si="2"/>
        <v>-9.2173637689978993E-2</v>
      </c>
      <c r="Q9" s="109" t="s">
        <v>75</v>
      </c>
      <c r="R9" s="117">
        <v>51168.47700000005</v>
      </c>
      <c r="S9" s="154">
        <v>49454.935999999994</v>
      </c>
      <c r="T9" s="154">
        <v>57419.120999999985</v>
      </c>
      <c r="U9" s="154">
        <v>50259.945</v>
      </c>
      <c r="V9" s="154">
        <v>50881.621999999916</v>
      </c>
      <c r="W9" s="154">
        <v>62257.105999999985</v>
      </c>
      <c r="X9" s="154">
        <v>56423.886000000035</v>
      </c>
      <c r="Y9" s="154">
        <v>66075.244999999908</v>
      </c>
      <c r="Z9" s="154">
        <v>64577.565999999999</v>
      </c>
      <c r="AA9" s="154">
        <v>61804.521999999954</v>
      </c>
      <c r="AB9" s="154">
        <v>66953.59299999995</v>
      </c>
      <c r="AC9" s="154">
        <v>87119.218000000081</v>
      </c>
      <c r="AD9" s="119">
        <v>80017.363999999914</v>
      </c>
      <c r="AE9" s="52">
        <f t="shared" si="3"/>
        <v>-8.1518798756896091E-2</v>
      </c>
      <c r="AG9" s="125">
        <f t="shared" si="0"/>
        <v>2.0661463096406028</v>
      </c>
      <c r="AH9" s="157">
        <f t="shared" si="0"/>
        <v>2.1559066709824086</v>
      </c>
      <c r="AI9" s="157">
        <f t="shared" si="0"/>
        <v>1.8729560222737081</v>
      </c>
      <c r="AJ9" s="157">
        <f t="shared" si="0"/>
        <v>2.1697574591861963</v>
      </c>
      <c r="AK9" s="157">
        <f t="shared" si="0"/>
        <v>2.3469003959806871</v>
      </c>
      <c r="AL9" s="157">
        <f t="shared" si="0"/>
        <v>2.4085315499415931</v>
      </c>
      <c r="AM9" s="157">
        <f t="shared" si="0"/>
        <v>2.2613053774763308</v>
      </c>
      <c r="AN9" s="157">
        <f t="shared" si="0"/>
        <v>2.7452023741560456</v>
      </c>
      <c r="AO9" s="157">
        <f t="shared" si="0"/>
        <v>2.6591216085450871</v>
      </c>
      <c r="AP9" s="157">
        <f t="shared" si="0"/>
        <v>2.6691081028883996</v>
      </c>
      <c r="AQ9" s="157">
        <f t="shared" si="0"/>
        <v>2.6201465661466194</v>
      </c>
      <c r="AR9" s="157">
        <f t="shared" si="0"/>
        <v>2.7675430112669441</v>
      </c>
      <c r="AS9" s="157">
        <f t="shared" ref="AS9:AS14" si="5">(AD9/N9)*10</f>
        <v>2.8000246908586175</v>
      </c>
      <c r="AT9" s="52">
        <f t="shared" si="1"/>
        <v>1.1736648521608228E-2</v>
      </c>
      <c r="AW9"/>
    </row>
    <row r="10" spans="1:49" ht="20.100000000000001" customHeight="1" x14ac:dyDescent="0.25">
      <c r="A10" s="121" t="s">
        <v>76</v>
      </c>
      <c r="B10" s="117">
        <v>215335.86</v>
      </c>
      <c r="C10" s="154">
        <v>234500.52</v>
      </c>
      <c r="D10" s="154">
        <v>245047.83999999971</v>
      </c>
      <c r="E10" s="154">
        <v>295201.40999999992</v>
      </c>
      <c r="F10" s="154">
        <v>217619.5400000001</v>
      </c>
      <c r="G10" s="154">
        <v>264598.62000000005</v>
      </c>
      <c r="H10" s="154">
        <v>251369.34000000005</v>
      </c>
      <c r="I10" s="154">
        <v>225265.57000000021</v>
      </c>
      <c r="J10" s="154">
        <v>280278.36</v>
      </c>
      <c r="K10" s="154">
        <v>242604.24999999974</v>
      </c>
      <c r="L10" s="154">
        <v>221930.11999999973</v>
      </c>
      <c r="M10" s="154">
        <v>289475</v>
      </c>
      <c r="N10" s="119">
        <v>263407.21000000031</v>
      </c>
      <c r="O10" s="52">
        <f t="shared" si="2"/>
        <v>-9.0051956127471064E-2</v>
      </c>
      <c r="Q10" s="109" t="s">
        <v>76</v>
      </c>
      <c r="R10" s="117">
        <v>46025.074999999961</v>
      </c>
      <c r="S10" s="154">
        <v>44904.889000000003</v>
      </c>
      <c r="T10" s="154">
        <v>48943.746000000036</v>
      </c>
      <c r="U10" s="154">
        <v>56740.441000000035</v>
      </c>
      <c r="V10" s="154">
        <v>53780.95900000001</v>
      </c>
      <c r="W10" s="154">
        <v>62171.204999999944</v>
      </c>
      <c r="X10" s="154">
        <v>54315.156000000032</v>
      </c>
      <c r="Y10" s="154">
        <v>53392.404000000024</v>
      </c>
      <c r="Z10" s="154">
        <v>64781.760000000002</v>
      </c>
      <c r="AA10" s="154">
        <v>61456.496999999916</v>
      </c>
      <c r="AB10" s="154">
        <v>59545.284999999967</v>
      </c>
      <c r="AC10" s="154">
        <v>77717.85199999997</v>
      </c>
      <c r="AD10" s="119">
        <v>72407.933000000019</v>
      </c>
      <c r="AE10" s="52">
        <f t="shared" si="3"/>
        <v>-6.8323028279267839E-2</v>
      </c>
      <c r="AG10" s="125">
        <f t="shared" si="0"/>
        <v>2.1373623046342565</v>
      </c>
      <c r="AH10" s="157">
        <f t="shared" si="0"/>
        <v>1.914916393362369</v>
      </c>
      <c r="AI10" s="157">
        <f t="shared" si="0"/>
        <v>1.9973139122548518</v>
      </c>
      <c r="AJ10" s="157">
        <f t="shared" si="0"/>
        <v>1.9220924791653282</v>
      </c>
      <c r="AK10" s="157">
        <f t="shared" si="0"/>
        <v>2.4713295046942929</v>
      </c>
      <c r="AL10" s="157">
        <f t="shared" si="0"/>
        <v>2.3496420729631899</v>
      </c>
      <c r="AM10" s="157">
        <f t="shared" si="0"/>
        <v>2.160770919794754</v>
      </c>
      <c r="AN10" s="157">
        <f t="shared" si="0"/>
        <v>2.3701981621070618</v>
      </c>
      <c r="AO10" s="157">
        <f t="shared" si="0"/>
        <v>2.3113364870552262</v>
      </c>
      <c r="AP10" s="157">
        <f t="shared" si="0"/>
        <v>2.5331995214428424</v>
      </c>
      <c r="AQ10" s="157">
        <f t="shared" si="0"/>
        <v>2.6830646061021386</v>
      </c>
      <c r="AR10" s="157">
        <f t="shared" si="0"/>
        <v>2.6847863200621807</v>
      </c>
      <c r="AS10" s="157">
        <f t="shared" si="5"/>
        <v>2.7488971543337759</v>
      </c>
      <c r="AT10" s="52">
        <f t="shared" si="1"/>
        <v>2.3879306070849773E-2</v>
      </c>
      <c r="AW10"/>
    </row>
    <row r="11" spans="1:49" ht="20.100000000000001" customHeight="1" x14ac:dyDescent="0.25">
      <c r="A11" s="121" t="s">
        <v>77</v>
      </c>
      <c r="B11" s="117">
        <v>222013.68</v>
      </c>
      <c r="C11" s="154">
        <v>263893.25999999989</v>
      </c>
      <c r="D11" s="154">
        <v>299190.6300000003</v>
      </c>
      <c r="E11" s="154">
        <v>256106.34999999966</v>
      </c>
      <c r="F11" s="154">
        <v>230811.05</v>
      </c>
      <c r="G11" s="154">
        <v>216672.04999999973</v>
      </c>
      <c r="H11" s="154">
        <v>236802.16999999972</v>
      </c>
      <c r="I11" s="154">
        <v>260243.39000000019</v>
      </c>
      <c r="J11" s="154">
        <v>262127.07</v>
      </c>
      <c r="K11" s="154">
        <v>281547.48000000021</v>
      </c>
      <c r="L11" s="154">
        <v>229388.94999999992</v>
      </c>
      <c r="M11" s="154">
        <v>288153.1100000001</v>
      </c>
      <c r="N11" s="119">
        <v>278365.15000000031</v>
      </c>
      <c r="O11" s="52">
        <f t="shared" si="2"/>
        <v>-3.3967913794162363E-2</v>
      </c>
      <c r="Q11" s="109" t="s">
        <v>77</v>
      </c>
      <c r="R11" s="117">
        <v>47205.19600000004</v>
      </c>
      <c r="S11" s="154">
        <v>52842.769000000008</v>
      </c>
      <c r="T11" s="154">
        <v>54431.923000000046</v>
      </c>
      <c r="U11" s="154">
        <v>55981.48</v>
      </c>
      <c r="V11" s="154">
        <v>55053.410000000054</v>
      </c>
      <c r="W11" s="154">
        <v>55267.650999999962</v>
      </c>
      <c r="X11" s="154">
        <v>56035.015999999938</v>
      </c>
      <c r="Y11" s="154">
        <v>66317.002000000022</v>
      </c>
      <c r="Z11" s="154">
        <v>64324.446000000004</v>
      </c>
      <c r="AA11" s="154">
        <v>68453.83000000006</v>
      </c>
      <c r="AB11" s="154">
        <v>58256.008000000045</v>
      </c>
      <c r="AC11" s="154">
        <v>77143.060999999987</v>
      </c>
      <c r="AD11" s="119">
        <v>76989.338999999964</v>
      </c>
      <c r="AE11" s="52">
        <f t="shared" si="3"/>
        <v>-1.9926873267321274E-3</v>
      </c>
      <c r="AG11" s="125">
        <f t="shared" si="0"/>
        <v>2.1262291584914967</v>
      </c>
      <c r="AH11" s="157">
        <f t="shared" si="0"/>
        <v>2.002429656596763</v>
      </c>
      <c r="AI11" s="157">
        <f t="shared" si="0"/>
        <v>1.8193057382846511</v>
      </c>
      <c r="AJ11" s="157">
        <f t="shared" si="0"/>
        <v>2.185868487837185</v>
      </c>
      <c r="AK11" s="157">
        <f t="shared" si="0"/>
        <v>2.3852155258597914</v>
      </c>
      <c r="AL11" s="157">
        <f t="shared" si="0"/>
        <v>2.5507512851796084</v>
      </c>
      <c r="AM11" s="157">
        <f t="shared" si="0"/>
        <v>2.366321896458973</v>
      </c>
      <c r="AN11" s="157">
        <f t="shared" si="0"/>
        <v>2.5482684497769559</v>
      </c>
      <c r="AO11" s="157">
        <f t="shared" si="0"/>
        <v>2.4539413651554569</v>
      </c>
      <c r="AP11" s="157">
        <f t="shared" si="0"/>
        <v>2.4313423085868151</v>
      </c>
      <c r="AQ11" s="157">
        <f t="shared" si="0"/>
        <v>2.5396170129380713</v>
      </c>
      <c r="AR11" s="157">
        <f t="shared" si="0"/>
        <v>2.6771552456955945</v>
      </c>
      <c r="AS11" s="157">
        <f t="shared" si="5"/>
        <v>2.7657678771929559</v>
      </c>
      <c r="AT11" s="52">
        <f t="shared" si="1"/>
        <v>3.3099549097810189E-2</v>
      </c>
      <c r="AW11"/>
    </row>
    <row r="12" spans="1:49" ht="20.100000000000001" customHeight="1" x14ac:dyDescent="0.25">
      <c r="A12" s="121" t="s">
        <v>78</v>
      </c>
      <c r="B12" s="117">
        <v>215680.73000000007</v>
      </c>
      <c r="C12" s="154">
        <v>298357.37000000005</v>
      </c>
      <c r="D12" s="154">
        <v>243274.90999999974</v>
      </c>
      <c r="E12" s="154">
        <v>242334.35000000021</v>
      </c>
      <c r="F12" s="154">
        <v>229301.40999999997</v>
      </c>
      <c r="G12" s="154">
        <v>227631.27999999985</v>
      </c>
      <c r="H12" s="154">
        <v>210795.03999999986</v>
      </c>
      <c r="I12" s="154">
        <v>279141.12000000017</v>
      </c>
      <c r="J12" s="154">
        <v>254074.62</v>
      </c>
      <c r="K12" s="154">
        <v>214797.02000000022</v>
      </c>
      <c r="L12" s="154">
        <v>270265.60999999958</v>
      </c>
      <c r="M12" s="154">
        <v>280199.61000000039</v>
      </c>
      <c r="N12" s="119">
        <v>256684.58999999976</v>
      </c>
      <c r="O12" s="52">
        <f t="shared" si="2"/>
        <v>-8.3922386615743666E-2</v>
      </c>
      <c r="Q12" s="109" t="s">
        <v>78</v>
      </c>
      <c r="R12" s="117">
        <v>45837.497000000039</v>
      </c>
      <c r="S12" s="154">
        <v>51105.701000000001</v>
      </c>
      <c r="T12" s="154">
        <v>50899.00499999999</v>
      </c>
      <c r="U12" s="154">
        <v>50438.382000000049</v>
      </c>
      <c r="V12" s="154">
        <v>52151.921999999926</v>
      </c>
      <c r="W12" s="154">
        <v>56091.163000000008</v>
      </c>
      <c r="X12" s="154">
        <v>52714.073000000055</v>
      </c>
      <c r="Y12" s="154">
        <v>64528.730000000025</v>
      </c>
      <c r="Z12" s="154">
        <v>62742.375</v>
      </c>
      <c r="AA12" s="154">
        <v>55571.388000000043</v>
      </c>
      <c r="AB12" s="154">
        <v>66351.210999999865</v>
      </c>
      <c r="AC12" s="154">
        <v>74866.905999999974</v>
      </c>
      <c r="AD12" s="119">
        <v>70338.424000000014</v>
      </c>
      <c r="AE12" s="52">
        <f t="shared" si="3"/>
        <v>-6.0487099600455792E-2</v>
      </c>
      <c r="AG12" s="125">
        <f t="shared" si="0"/>
        <v>2.1252476751168277</v>
      </c>
      <c r="AH12" s="157">
        <f t="shared" si="0"/>
        <v>1.7129022487361378</v>
      </c>
      <c r="AI12" s="157">
        <f t="shared" si="0"/>
        <v>2.0922422702776888</v>
      </c>
      <c r="AJ12" s="157">
        <f t="shared" si="0"/>
        <v>2.0813550369561726</v>
      </c>
      <c r="AK12" s="157">
        <f t="shared" si="0"/>
        <v>2.2743829617096525</v>
      </c>
      <c r="AL12" s="157">
        <f t="shared" si="0"/>
        <v>2.4641236916121563</v>
      </c>
      <c r="AM12" s="157">
        <f t="shared" si="0"/>
        <v>2.5007264402426213</v>
      </c>
      <c r="AN12" s="157">
        <f t="shared" si="0"/>
        <v>2.3116884391665402</v>
      </c>
      <c r="AO12" s="157">
        <f t="shared" si="0"/>
        <v>2.469446771188716</v>
      </c>
      <c r="AP12" s="157">
        <f t="shared" si="0"/>
        <v>2.5871582389737058</v>
      </c>
      <c r="AQ12" s="157">
        <f t="shared" si="0"/>
        <v>2.4550371392053902</v>
      </c>
      <c r="AR12" s="157">
        <f t="shared" si="0"/>
        <v>2.6719132835338306</v>
      </c>
      <c r="AS12" s="157">
        <f t="shared" si="5"/>
        <v>2.740266721893982</v>
      </c>
      <c r="AT12" s="52">
        <f t="shared" si="1"/>
        <v>2.5582206870781454E-2</v>
      </c>
      <c r="AW12"/>
    </row>
    <row r="13" spans="1:49" ht="20.100000000000001" customHeight="1" x14ac:dyDescent="0.25">
      <c r="A13" s="121" t="s">
        <v>79</v>
      </c>
      <c r="B13" s="117">
        <v>248639.30000000008</v>
      </c>
      <c r="C13" s="154">
        <v>301296.24000000011</v>
      </c>
      <c r="D13" s="154">
        <v>302219.03000000003</v>
      </c>
      <c r="E13" s="154">
        <v>271364.13999999984</v>
      </c>
      <c r="F13" s="154">
        <v>280219.00999999989</v>
      </c>
      <c r="G13" s="154">
        <v>268822.42000000004</v>
      </c>
      <c r="H13" s="154">
        <v>250739.99</v>
      </c>
      <c r="I13" s="154">
        <v>253691.20000000013</v>
      </c>
      <c r="J13" s="154">
        <v>257419.71</v>
      </c>
      <c r="K13" s="154">
        <v>275641.55999999971</v>
      </c>
      <c r="L13" s="154">
        <v>333531.0900000002</v>
      </c>
      <c r="M13" s="154">
        <v>285935.8</v>
      </c>
      <c r="N13" s="119">
        <v>298702.44999999984</v>
      </c>
      <c r="O13" s="52">
        <f t="shared" si="2"/>
        <v>4.4648658894758365E-2</v>
      </c>
      <c r="Q13" s="109" t="s">
        <v>79</v>
      </c>
      <c r="R13" s="117">
        <v>54364.509000000027</v>
      </c>
      <c r="S13" s="154">
        <v>59788.318999999996</v>
      </c>
      <c r="T13" s="154">
        <v>62714.63899999993</v>
      </c>
      <c r="U13" s="154">
        <v>65018.055000000037</v>
      </c>
      <c r="V13" s="154">
        <v>69122.01800000004</v>
      </c>
      <c r="W13" s="154">
        <v>69013.110000000117</v>
      </c>
      <c r="X13" s="154">
        <v>62444.103999999985</v>
      </c>
      <c r="Y13" s="154">
        <v>64721.649999999972</v>
      </c>
      <c r="Z13" s="154">
        <v>68976.123999999996</v>
      </c>
      <c r="AA13" s="154">
        <v>78608.732000000018</v>
      </c>
      <c r="AB13" s="154">
        <v>87158.587</v>
      </c>
      <c r="AC13" s="154">
        <v>82708.234000000084</v>
      </c>
      <c r="AD13" s="119">
        <v>82422.333000000057</v>
      </c>
      <c r="AE13" s="52">
        <f t="shared" si="3"/>
        <v>-3.4567416830593532E-3</v>
      </c>
      <c r="AG13" s="125">
        <f t="shared" si="0"/>
        <v>2.1864809384518056</v>
      </c>
      <c r="AH13" s="157">
        <f t="shared" si="0"/>
        <v>1.9843699011975713</v>
      </c>
      <c r="AI13" s="157">
        <f t="shared" si="0"/>
        <v>2.0751386502696381</v>
      </c>
      <c r="AJ13" s="157">
        <f t="shared" si="0"/>
        <v>2.3959707793373171</v>
      </c>
      <c r="AK13" s="157">
        <f t="shared" si="0"/>
        <v>2.4667140890976693</v>
      </c>
      <c r="AL13" s="157">
        <f t="shared" si="0"/>
        <v>2.5672378814237335</v>
      </c>
      <c r="AM13" s="157">
        <f t="shared" si="0"/>
        <v>2.490392697231901</v>
      </c>
      <c r="AN13" s="157">
        <f t="shared" si="0"/>
        <v>2.5511980707253517</v>
      </c>
      <c r="AO13" s="157">
        <f t="shared" si="0"/>
        <v>2.6795199171034727</v>
      </c>
      <c r="AP13" s="157">
        <f t="shared" si="0"/>
        <v>2.8518461439559442</v>
      </c>
      <c r="AQ13" s="157">
        <f t="shared" si="0"/>
        <v>2.6132072725214295</v>
      </c>
      <c r="AR13" s="157">
        <f t="shared" si="0"/>
        <v>2.892545599396791</v>
      </c>
      <c r="AS13" s="157">
        <f t="shared" si="5"/>
        <v>2.759345730173961</v>
      </c>
      <c r="AT13" s="52">
        <f t="shared" ref="AT13" si="6">IF(AS13="","",(AS13-AR13)/AR13)</f>
        <v>-4.6049358478776406E-2</v>
      </c>
      <c r="AW13"/>
    </row>
    <row r="14" spans="1:49" ht="20.100000000000001" customHeight="1" x14ac:dyDescent="0.25">
      <c r="A14" s="121" t="s">
        <v>80</v>
      </c>
      <c r="B14" s="117">
        <v>188089.6999999999</v>
      </c>
      <c r="C14" s="154">
        <v>220263.89</v>
      </c>
      <c r="D14" s="154">
        <v>238438.41000000006</v>
      </c>
      <c r="E14" s="154">
        <v>192903.74999999985</v>
      </c>
      <c r="F14" s="154">
        <v>168311.4199999999</v>
      </c>
      <c r="G14" s="154">
        <v>186814.79000000024</v>
      </c>
      <c r="H14" s="154">
        <v>210170.4499999999</v>
      </c>
      <c r="I14" s="154">
        <v>215685.8899999999</v>
      </c>
      <c r="J14" s="154">
        <v>216097.52</v>
      </c>
      <c r="K14" s="154">
        <v>196206.75000000006</v>
      </c>
      <c r="L14" s="154">
        <v>214684.44000000015</v>
      </c>
      <c r="M14" s="154">
        <v>233437.7699999997</v>
      </c>
      <c r="N14" s="119">
        <v>253919.03</v>
      </c>
      <c r="O14" s="52">
        <f t="shared" si="2"/>
        <v>8.7737558493641912E-2</v>
      </c>
      <c r="Q14" s="109" t="s">
        <v>80</v>
      </c>
      <c r="R14" s="117">
        <v>39184.329000000012</v>
      </c>
      <c r="S14" s="154">
        <v>43186.20999999997</v>
      </c>
      <c r="T14" s="154">
        <v>48896.256000000016</v>
      </c>
      <c r="U14" s="154">
        <v>49231.409</v>
      </c>
      <c r="V14" s="154">
        <v>41790.908999999992</v>
      </c>
      <c r="W14" s="154">
        <v>45062.92500000001</v>
      </c>
      <c r="X14" s="154">
        <v>49976.91399999999</v>
      </c>
      <c r="Y14" s="154">
        <v>51045.44799999996</v>
      </c>
      <c r="Z14" s="154">
        <v>55934.430999999997</v>
      </c>
      <c r="AA14" s="154">
        <v>52837.047999999988</v>
      </c>
      <c r="AB14" s="154">
        <v>57801.853999999985</v>
      </c>
      <c r="AC14" s="154">
        <v>60956.922999999995</v>
      </c>
      <c r="AD14" s="119">
        <v>70851.242000000013</v>
      </c>
      <c r="AE14" s="52">
        <f t="shared" si="3"/>
        <v>0.16231657559224272</v>
      </c>
      <c r="AG14" s="125">
        <f t="shared" si="0"/>
        <v>2.0832788291969222</v>
      </c>
      <c r="AH14" s="157">
        <f t="shared" si="0"/>
        <v>1.9606577364996127</v>
      </c>
      <c r="AI14" s="157">
        <f t="shared" si="0"/>
        <v>2.0506870516373601</v>
      </c>
      <c r="AJ14" s="157">
        <f t="shared" si="0"/>
        <v>2.5521229628765663</v>
      </c>
      <c r="AK14" s="157">
        <f t="shared" si="0"/>
        <v>2.4829514836248197</v>
      </c>
      <c r="AL14" s="157">
        <f t="shared" si="0"/>
        <v>2.412171166961671</v>
      </c>
      <c r="AM14" s="157">
        <f t="shared" si="0"/>
        <v>2.3779229668109867</v>
      </c>
      <c r="AN14" s="157">
        <f t="shared" si="0"/>
        <v>2.3666568081945454</v>
      </c>
      <c r="AO14" s="157">
        <f t="shared" si="0"/>
        <v>2.5883883813196928</v>
      </c>
      <c r="AP14" s="157">
        <f t="shared" si="0"/>
        <v>2.692927129163496</v>
      </c>
      <c r="AQ14" s="157">
        <f t="shared" si="0"/>
        <v>2.6924100321383304</v>
      </c>
      <c r="AR14" s="157">
        <f t="shared" si="0"/>
        <v>2.611270789641285</v>
      </c>
      <c r="AS14" s="157">
        <f t="shared" si="5"/>
        <v>2.7903084695936342</v>
      </c>
      <c r="AT14" s="52">
        <f t="shared" ref="AT14" si="7">IF(AS14="","",(AS14-AR14)/AR14)</f>
        <v>6.8563429217137581E-2</v>
      </c>
      <c r="AW14"/>
    </row>
    <row r="15" spans="1:49" ht="20.100000000000001" customHeight="1" x14ac:dyDescent="0.25">
      <c r="A15" s="121" t="s">
        <v>81</v>
      </c>
      <c r="B15" s="117">
        <v>276286.43999999977</v>
      </c>
      <c r="C15" s="154">
        <v>291231.52999999991</v>
      </c>
      <c r="D15" s="154">
        <v>295760.24000000017</v>
      </c>
      <c r="E15" s="154">
        <v>290599.48999999982</v>
      </c>
      <c r="F15" s="154">
        <v>290227.67999999964</v>
      </c>
      <c r="G15" s="154">
        <v>248925.34999999977</v>
      </c>
      <c r="H15" s="154">
        <v>261926.87000000026</v>
      </c>
      <c r="I15" s="154">
        <v>267823.90999999992</v>
      </c>
      <c r="J15" s="154">
        <v>219687.75</v>
      </c>
      <c r="K15" s="154">
        <v>266084.85000000027</v>
      </c>
      <c r="L15" s="154">
        <v>301265.00000000035</v>
      </c>
      <c r="M15" s="154">
        <v>280354.08000000031</v>
      </c>
      <c r="N15" s="119">
        <v>308839.40000000031</v>
      </c>
      <c r="O15" s="52">
        <f t="shared" si="2"/>
        <v>0.10160479918822646</v>
      </c>
      <c r="Q15" s="109" t="s">
        <v>81</v>
      </c>
      <c r="R15" s="117">
        <v>64657.764999999978</v>
      </c>
      <c r="S15" s="154">
        <v>67014.460999999996</v>
      </c>
      <c r="T15" s="154">
        <v>62417.526999999995</v>
      </c>
      <c r="U15" s="154">
        <v>71596.117000000057</v>
      </c>
      <c r="V15" s="154">
        <v>76295.819000000003</v>
      </c>
      <c r="W15" s="154">
        <v>70793.574000000022</v>
      </c>
      <c r="X15" s="154">
        <v>69809.002000000037</v>
      </c>
      <c r="Y15" s="154">
        <v>71866.597999999954</v>
      </c>
      <c r="Z15" s="154">
        <v>67502.441000000006</v>
      </c>
      <c r="AA15" s="154">
        <v>79059.753999999943</v>
      </c>
      <c r="AB15" s="154">
        <v>84581.715000000026</v>
      </c>
      <c r="AC15" s="154">
        <v>88913.320999999909</v>
      </c>
      <c r="AD15" s="119">
        <v>92175.665999999837</v>
      </c>
      <c r="AE15" s="52">
        <f t="shared" si="3"/>
        <v>3.6691296234452109E-2</v>
      </c>
      <c r="AG15" s="125">
        <f t="shared" si="0"/>
        <v>2.3402438787802988</v>
      </c>
      <c r="AH15" s="157">
        <f t="shared" si="0"/>
        <v>2.3010716250400503</v>
      </c>
      <c r="AI15" s="157">
        <f t="shared" si="0"/>
        <v>2.1104096683178226</v>
      </c>
      <c r="AJ15" s="157">
        <f t="shared" si="0"/>
        <v>2.4637385633402213</v>
      </c>
      <c r="AK15" s="157">
        <f t="shared" si="0"/>
        <v>2.6288264096656837</v>
      </c>
      <c r="AL15" s="157">
        <f t="shared" si="0"/>
        <v>2.843968041021137</v>
      </c>
      <c r="AM15" s="157">
        <f t="shared" si="0"/>
        <v>2.6652096442033595</v>
      </c>
      <c r="AN15" s="157">
        <f t="shared" si="0"/>
        <v>2.6833525804324183</v>
      </c>
      <c r="AO15" s="157">
        <f t="shared" si="0"/>
        <v>3.0726538461976149</v>
      </c>
      <c r="AP15" s="157">
        <f t="shared" si="0"/>
        <v>2.9712234274142202</v>
      </c>
      <c r="AQ15" s="157">
        <f t="shared" si="0"/>
        <v>2.8075519891125729</v>
      </c>
      <c r="AR15" s="157">
        <f t="shared" si="0"/>
        <v>3.171465205714139</v>
      </c>
      <c r="AS15" s="157">
        <f t="shared" ref="AS15" si="8">(AD15/N15)*10</f>
        <v>2.9845824723140812</v>
      </c>
      <c r="AT15" s="52">
        <f t="shared" ref="AT15" si="9">IF(AS15="","",(AS15-AR15)/AR15)</f>
        <v>-5.892630733055014E-2</v>
      </c>
      <c r="AW15"/>
    </row>
    <row r="16" spans="1:49" ht="20.100000000000001" customHeight="1" x14ac:dyDescent="0.25">
      <c r="A16" s="121" t="s">
        <v>82</v>
      </c>
      <c r="B16" s="117">
        <v>218413.52999999985</v>
      </c>
      <c r="C16" s="154">
        <v>269385.36999999994</v>
      </c>
      <c r="D16" s="154">
        <v>357795.17000000092</v>
      </c>
      <c r="E16" s="154">
        <v>308575.81999999948</v>
      </c>
      <c r="F16" s="154">
        <v>305395.48999999964</v>
      </c>
      <c r="G16" s="154">
        <v>278553.34999999945</v>
      </c>
      <c r="H16" s="154">
        <v>249519.28000000003</v>
      </c>
      <c r="I16" s="154">
        <v>311771.15999999992</v>
      </c>
      <c r="J16" s="154">
        <v>292724.18</v>
      </c>
      <c r="K16" s="154">
        <v>321608.53999999992</v>
      </c>
      <c r="L16" s="154">
        <v>322467.64999999991</v>
      </c>
      <c r="M16" s="154">
        <v>294277.01000000094</v>
      </c>
      <c r="N16" s="119"/>
      <c r="O16" s="52" t="str">
        <f t="shared" si="2"/>
        <v/>
      </c>
      <c r="Q16" s="109" t="s">
        <v>82</v>
      </c>
      <c r="R16" s="117">
        <v>62505.198999999993</v>
      </c>
      <c r="S16" s="154">
        <v>72259.178000000014</v>
      </c>
      <c r="T16" s="154">
        <v>85069.483999999968</v>
      </c>
      <c r="U16" s="154">
        <v>87588.735000000001</v>
      </c>
      <c r="V16" s="154">
        <v>89099.010000000038</v>
      </c>
      <c r="W16" s="154">
        <v>82030.592000000048</v>
      </c>
      <c r="X16" s="154">
        <v>76031.939000000013</v>
      </c>
      <c r="Y16" s="154">
        <v>87843.296000000017</v>
      </c>
      <c r="Z16" s="154">
        <v>92024.978000000003</v>
      </c>
      <c r="AA16" s="154">
        <v>97269.096999999994</v>
      </c>
      <c r="AB16" s="154">
        <v>96078.873000000051</v>
      </c>
      <c r="AC16" s="154">
        <v>90636.668999999936</v>
      </c>
      <c r="AD16" s="119"/>
      <c r="AE16" s="52" t="str">
        <f t="shared" si="3"/>
        <v/>
      </c>
      <c r="AG16" s="125">
        <f t="shared" si="0"/>
        <v>2.8617823721817981</v>
      </c>
      <c r="AH16" s="157">
        <f t="shared" si="0"/>
        <v>2.6823720233953323</v>
      </c>
      <c r="AI16" s="157">
        <f t="shared" si="0"/>
        <v>2.3776029173339523</v>
      </c>
      <c r="AJ16" s="157">
        <f t="shared" si="0"/>
        <v>2.8384834236201706</v>
      </c>
      <c r="AK16" s="157">
        <f t="shared" si="0"/>
        <v>2.9174959328967214</v>
      </c>
      <c r="AL16" s="157">
        <f t="shared" si="0"/>
        <v>2.9448790330469983</v>
      </c>
      <c r="AM16" s="157">
        <f t="shared" si="0"/>
        <v>3.0471368384839841</v>
      </c>
      <c r="AN16" s="157">
        <f t="shared" si="0"/>
        <v>2.81755682597454</v>
      </c>
      <c r="AO16" s="157">
        <f t="shared" si="0"/>
        <v>3.1437436429064385</v>
      </c>
      <c r="AP16" s="157">
        <f t="shared" si="0"/>
        <v>3.0244562846496557</v>
      </c>
      <c r="AQ16" s="157">
        <f t="shared" si="0"/>
        <v>2.9794887332109155</v>
      </c>
      <c r="AR16" s="157">
        <f t="shared" si="0"/>
        <v>3.0799779092495077</v>
      </c>
      <c r="AS16" s="157"/>
      <c r="AT16" s="52"/>
      <c r="AW16"/>
    </row>
    <row r="17" spans="1:49" ht="20.100000000000001" customHeight="1" x14ac:dyDescent="0.25">
      <c r="A17" s="121" t="s">
        <v>83</v>
      </c>
      <c r="B17" s="117">
        <v>283992.13999999984</v>
      </c>
      <c r="C17" s="154">
        <v>340923.25</v>
      </c>
      <c r="D17" s="154">
        <v>307861.13000000047</v>
      </c>
      <c r="E17" s="154">
        <v>286413.15999999997</v>
      </c>
      <c r="F17" s="154">
        <v>274219.10999999993</v>
      </c>
      <c r="G17" s="154">
        <v>273526.25000000035</v>
      </c>
      <c r="H17" s="154">
        <v>315362.60000000033</v>
      </c>
      <c r="I17" s="154">
        <v>306231.50000000035</v>
      </c>
      <c r="J17" s="154">
        <v>274210.34999999998</v>
      </c>
      <c r="K17" s="154">
        <v>273617.80999999982</v>
      </c>
      <c r="L17" s="154">
        <v>319048.99000000063</v>
      </c>
      <c r="M17" s="154">
        <v>318333.36000000016</v>
      </c>
      <c r="N17" s="119"/>
      <c r="O17" s="52" t="str">
        <f t="shared" si="2"/>
        <v/>
      </c>
      <c r="Q17" s="109" t="s">
        <v>83</v>
      </c>
      <c r="R17" s="117">
        <v>75798.92399999997</v>
      </c>
      <c r="S17" s="154">
        <v>78510.058999999979</v>
      </c>
      <c r="T17" s="154">
        <v>82860.765000000043</v>
      </c>
      <c r="U17" s="154">
        <v>82287.181999999913</v>
      </c>
      <c r="V17" s="154">
        <v>81224.970999999918</v>
      </c>
      <c r="W17" s="154">
        <v>82936.982000000047</v>
      </c>
      <c r="X17" s="154">
        <v>94068.771999999837</v>
      </c>
      <c r="Y17" s="154">
        <v>90812.540999999997</v>
      </c>
      <c r="Z17" s="154">
        <v>85853.54</v>
      </c>
      <c r="AA17" s="154">
        <v>81718.175000000017</v>
      </c>
      <c r="AB17" s="154">
        <v>93299.05299999984</v>
      </c>
      <c r="AC17" s="154">
        <v>97861.879000000015</v>
      </c>
      <c r="AD17" s="119"/>
      <c r="AE17" s="52" t="str">
        <f t="shared" si="3"/>
        <v/>
      </c>
      <c r="AG17" s="125">
        <f t="shared" si="0"/>
        <v>2.669050065963094</v>
      </c>
      <c r="AH17" s="157">
        <f t="shared" si="0"/>
        <v>2.3028660849619373</v>
      </c>
      <c r="AI17" s="157">
        <f t="shared" si="0"/>
        <v>2.6914981115024137</v>
      </c>
      <c r="AJ17" s="157">
        <f t="shared" si="0"/>
        <v>2.8730237814491453</v>
      </c>
      <c r="AK17" s="157">
        <f t="shared" si="0"/>
        <v>2.9620463358662326</v>
      </c>
      <c r="AL17" s="157">
        <f t="shared" si="0"/>
        <v>3.0321397672069845</v>
      </c>
      <c r="AM17" s="157">
        <f t="shared" si="0"/>
        <v>2.9828765998250821</v>
      </c>
      <c r="AN17" s="157">
        <f t="shared" si="0"/>
        <v>2.9654866008232301</v>
      </c>
      <c r="AO17" s="157">
        <f t="shared" si="0"/>
        <v>3.1309372530978496</v>
      </c>
      <c r="AP17" s="157">
        <f t="shared" si="0"/>
        <v>2.9865809904698848</v>
      </c>
      <c r="AQ17" s="157">
        <f t="shared" si="0"/>
        <v>2.92428611041833</v>
      </c>
      <c r="AR17" s="157">
        <f t="shared" si="0"/>
        <v>3.0741948943082802</v>
      </c>
      <c r="AS17" s="157"/>
      <c r="AT17" s="52"/>
      <c r="AW17"/>
    </row>
    <row r="18" spans="1:49" ht="20.100000000000001" customHeight="1" thickBot="1" x14ac:dyDescent="0.3">
      <c r="A18" s="121" t="s">
        <v>84</v>
      </c>
      <c r="B18" s="117">
        <v>226068.2300000001</v>
      </c>
      <c r="C18" s="154">
        <v>257835.04999999996</v>
      </c>
      <c r="D18" s="154">
        <v>297135.57000000012</v>
      </c>
      <c r="E18" s="154">
        <v>191538.02999999988</v>
      </c>
      <c r="F18" s="154">
        <v>207146.76999999993</v>
      </c>
      <c r="G18" s="154">
        <v>199318.66999999981</v>
      </c>
      <c r="H18" s="154">
        <v>191845.38999999996</v>
      </c>
      <c r="I18" s="154">
        <v>240526.04000000004</v>
      </c>
      <c r="J18" s="154">
        <v>195141.51</v>
      </c>
      <c r="K18" s="154">
        <v>213937.46999999983</v>
      </c>
      <c r="L18" s="154">
        <v>227207.97000000003</v>
      </c>
      <c r="M18" s="154">
        <v>239927.22000000009</v>
      </c>
      <c r="N18" s="119"/>
      <c r="O18" s="52" t="str">
        <f t="shared" si="2"/>
        <v/>
      </c>
      <c r="Q18" s="109" t="s">
        <v>84</v>
      </c>
      <c r="R18" s="117">
        <v>50975.751000000069</v>
      </c>
      <c r="S18" s="154">
        <v>55476.897000000012</v>
      </c>
      <c r="T18" s="154">
        <v>59634.482000000025</v>
      </c>
      <c r="U18" s="154">
        <v>54113.734999999979</v>
      </c>
      <c r="V18" s="154">
        <v>57504.426999999996</v>
      </c>
      <c r="W18" s="154">
        <v>58105.801000000007</v>
      </c>
      <c r="X18" s="154">
        <v>58962.415000000001</v>
      </c>
      <c r="Y18" s="154">
        <v>64051.424999999981</v>
      </c>
      <c r="Z18" s="154">
        <v>62214.675000000003</v>
      </c>
      <c r="AA18" s="154">
        <v>64766.222999999991</v>
      </c>
      <c r="AB18" s="154">
        <v>67694.932000000001</v>
      </c>
      <c r="AC18" s="154">
        <v>68116.868000000133</v>
      </c>
      <c r="AD18" s="119"/>
      <c r="AE18" s="52" t="str">
        <f t="shared" si="3"/>
        <v/>
      </c>
      <c r="AG18" s="125">
        <f t="shared" si="0"/>
        <v>2.2548834482403852</v>
      </c>
      <c r="AH18" s="157">
        <f t="shared" si="0"/>
        <v>2.1516429593261281</v>
      </c>
      <c r="AI18" s="157">
        <f t="shared" si="0"/>
        <v>2.0069789019200899</v>
      </c>
      <c r="AJ18" s="157">
        <f t="shared" si="0"/>
        <v>2.825221445579241</v>
      </c>
      <c r="AK18" s="157">
        <f t="shared" si="0"/>
        <v>2.7760233480831014</v>
      </c>
      <c r="AL18" s="157">
        <f t="shared" si="0"/>
        <v>2.9152211882609924</v>
      </c>
      <c r="AM18" s="157">
        <f t="shared" si="0"/>
        <v>3.0734340293504063</v>
      </c>
      <c r="AN18" s="157">
        <f t="shared" si="0"/>
        <v>2.6629725829269866</v>
      </c>
      <c r="AO18" s="157">
        <f t="shared" si="0"/>
        <v>3.1881825143199927</v>
      </c>
      <c r="AP18" s="157">
        <f t="shared" si="0"/>
        <v>3.0273435971735125</v>
      </c>
      <c r="AQ18" s="157">
        <f t="shared" si="0"/>
        <v>2.9794259417924462</v>
      </c>
      <c r="AR18" s="157">
        <f t="shared" si="0"/>
        <v>2.8390637794244484</v>
      </c>
      <c r="AS18" s="157"/>
      <c r="AT18" s="52"/>
      <c r="AW18" s="105"/>
    </row>
    <row r="19" spans="1:49" ht="20.100000000000001" customHeight="1" thickBot="1" x14ac:dyDescent="0.3">
      <c r="A19" s="201" t="s">
        <v>157</v>
      </c>
      <c r="B19" s="167">
        <f>SUM(B7:B15)</f>
        <v>1937979.9999999995</v>
      </c>
      <c r="C19" s="168">
        <f t="shared" ref="C19:N19" si="10">SUM(C7:C15)</f>
        <v>2210466.77</v>
      </c>
      <c r="D19" s="168">
        <f t="shared" si="10"/>
        <v>2399887.0099999998</v>
      </c>
      <c r="E19" s="168">
        <f t="shared" si="10"/>
        <v>2254088.0899999994</v>
      </c>
      <c r="F19" s="168">
        <f t="shared" si="10"/>
        <v>2049406.9599999995</v>
      </c>
      <c r="G19" s="168">
        <f t="shared" si="10"/>
        <v>2046790.3599999999</v>
      </c>
      <c r="H19" s="168">
        <f t="shared" si="10"/>
        <v>2022777.5799999998</v>
      </c>
      <c r="I19" s="168">
        <f t="shared" si="10"/>
        <v>2123040.7700000005</v>
      </c>
      <c r="J19" s="168">
        <f t="shared" si="10"/>
        <v>2189897.2199999997</v>
      </c>
      <c r="K19" s="168">
        <f t="shared" si="10"/>
        <v>2154045.96</v>
      </c>
      <c r="L19" s="168">
        <f t="shared" si="10"/>
        <v>2282659.3799999994</v>
      </c>
      <c r="M19" s="168">
        <f t="shared" si="10"/>
        <v>2435488.13</v>
      </c>
      <c r="N19" s="306">
        <f t="shared" si="10"/>
        <v>2421190.5800000005</v>
      </c>
      <c r="O19" s="61">
        <f t="shared" si="2"/>
        <v>-5.8705069525423429E-3</v>
      </c>
      <c r="P19" s="171"/>
      <c r="Q19" s="170"/>
      <c r="R19" s="167">
        <f>SUM(R7:R15)</f>
        <v>425100.33100000006</v>
      </c>
      <c r="S19" s="168">
        <f t="shared" ref="S19:AD19" si="11">SUM(S7:S15)</f>
        <v>450672.12599999993</v>
      </c>
      <c r="T19" s="168">
        <f t="shared" si="11"/>
        <v>475940.10399999993</v>
      </c>
      <c r="U19" s="168">
        <f t="shared" si="11"/>
        <v>496803.91000000027</v>
      </c>
      <c r="V19" s="168">
        <f t="shared" si="11"/>
        <v>498456.3949999999</v>
      </c>
      <c r="W19" s="168">
        <f t="shared" si="11"/>
        <v>512460.53</v>
      </c>
      <c r="X19" s="168">
        <f t="shared" si="11"/>
        <v>494910.49900000007</v>
      </c>
      <c r="Y19" s="168">
        <f t="shared" si="11"/>
        <v>535333.7379999999</v>
      </c>
      <c r="Z19" s="168">
        <f t="shared" si="11"/>
        <v>560248.34400000004</v>
      </c>
      <c r="AA19" s="168">
        <f t="shared" si="11"/>
        <v>575648.84299999988</v>
      </c>
      <c r="AB19" s="168">
        <f t="shared" si="11"/>
        <v>599116.81799999974</v>
      </c>
      <c r="AC19" s="168">
        <f t="shared" si="11"/>
        <v>670821.73499999999</v>
      </c>
      <c r="AD19" s="169">
        <f t="shared" si="11"/>
        <v>677338.61599999981</v>
      </c>
      <c r="AE19" s="61">
        <f t="shared" si="3"/>
        <v>9.7147731803887052E-3</v>
      </c>
      <c r="AG19" s="172">
        <f>(R19/B19)*10</f>
        <v>2.1935227969328897</v>
      </c>
      <c r="AH19" s="173">
        <f t="shared" si="0"/>
        <v>2.0388097759099084</v>
      </c>
      <c r="AI19" s="173">
        <f t="shared" si="0"/>
        <v>1.9831771329934402</v>
      </c>
      <c r="AJ19" s="173">
        <f t="shared" si="0"/>
        <v>2.2040128431715393</v>
      </c>
      <c r="AK19" s="173">
        <f t="shared" si="0"/>
        <v>2.4321982150387544</v>
      </c>
      <c r="AL19" s="173">
        <f t="shared" si="0"/>
        <v>2.503727494593047</v>
      </c>
      <c r="AM19" s="173">
        <f t="shared" si="0"/>
        <v>2.4466876827851736</v>
      </c>
      <c r="AN19" s="173">
        <f t="shared" si="0"/>
        <v>2.5215424289755854</v>
      </c>
      <c r="AO19" s="173">
        <f t="shared" si="0"/>
        <v>2.5583316827992508</v>
      </c>
      <c r="AP19" s="173">
        <f t="shared" si="0"/>
        <v>2.672407430898085</v>
      </c>
      <c r="AQ19" s="173">
        <f t="shared" si="0"/>
        <v>2.6246439711911806</v>
      </c>
      <c r="AR19" s="173">
        <f t="shared" si="0"/>
        <v>2.7543625720729752</v>
      </c>
      <c r="AS19" s="156">
        <f t="shared" si="0"/>
        <v>2.7975435787462861</v>
      </c>
      <c r="AT19" s="61">
        <f t="shared" ref="AT19:AT23" si="12">IF(AS19="","",(AS19-AR19)/AR19)</f>
        <v>1.5677313913255889E-2</v>
      </c>
      <c r="AW19" s="105"/>
    </row>
    <row r="20" spans="1:49" ht="20.100000000000001" customHeight="1" x14ac:dyDescent="0.25">
      <c r="A20" s="121" t="s">
        <v>85</v>
      </c>
      <c r="B20" s="117">
        <f>SUM(B7:B9)</f>
        <v>571934.28999999992</v>
      </c>
      <c r="C20" s="154">
        <f>SUM(C7:C9)</f>
        <v>600923.96</v>
      </c>
      <c r="D20" s="154">
        <f>SUM(D7:D9)</f>
        <v>775955.95</v>
      </c>
      <c r="E20" s="154">
        <f t="shared" ref="E20:M20" si="13">SUM(E7:E9)</f>
        <v>705578.6</v>
      </c>
      <c r="F20" s="154">
        <f t="shared" si="13"/>
        <v>632916.85000000009</v>
      </c>
      <c r="G20" s="154">
        <f t="shared" si="13"/>
        <v>633325.84999999986</v>
      </c>
      <c r="H20" s="154">
        <f t="shared" si="13"/>
        <v>600973.71999999986</v>
      </c>
      <c r="I20" s="154">
        <f t="shared" si="13"/>
        <v>621189.68999999983</v>
      </c>
      <c r="J20" s="154">
        <f t="shared" si="13"/>
        <v>700212.19</v>
      </c>
      <c r="K20" s="154">
        <f t="shared" si="13"/>
        <v>677164.05</v>
      </c>
      <c r="L20" s="154">
        <f t="shared" si="13"/>
        <v>711594.16999999958</v>
      </c>
      <c r="M20" s="154">
        <f t="shared" si="13"/>
        <v>777932.75999999954</v>
      </c>
      <c r="N20" s="119">
        <f>IF(N9="","",SUM(N7:N9))</f>
        <v>761272.74999999988</v>
      </c>
      <c r="O20" s="61">
        <f t="shared" si="2"/>
        <v>-2.1415745494507352E-2</v>
      </c>
      <c r="Q20" s="109" t="s">
        <v>85</v>
      </c>
      <c r="R20" s="117">
        <f t="shared" ref="R20:AC20" si="14">SUM(R7:R9)</f>
        <v>127825.96000000005</v>
      </c>
      <c r="S20" s="154">
        <f t="shared" si="14"/>
        <v>131829.77699999997</v>
      </c>
      <c r="T20" s="154">
        <f t="shared" si="14"/>
        <v>147637.00799999994</v>
      </c>
      <c r="U20" s="154">
        <f t="shared" si="14"/>
        <v>147798.02600000007</v>
      </c>
      <c r="V20" s="154">
        <f t="shared" si="14"/>
        <v>150261.35799999989</v>
      </c>
      <c r="W20" s="154">
        <f t="shared" si="14"/>
        <v>154060.902</v>
      </c>
      <c r="X20" s="154">
        <f t="shared" si="14"/>
        <v>149616.23400000005</v>
      </c>
      <c r="Y20" s="154">
        <f t="shared" si="14"/>
        <v>163461.9059999999</v>
      </c>
      <c r="Z20" s="154">
        <f t="shared" si="14"/>
        <v>175986.76699999999</v>
      </c>
      <c r="AA20" s="154">
        <f t="shared" si="14"/>
        <v>179661.59399999992</v>
      </c>
      <c r="AB20" s="154">
        <f t="shared" si="14"/>
        <v>185422.15799999988</v>
      </c>
      <c r="AC20" s="154">
        <f t="shared" si="14"/>
        <v>208515.4380000002</v>
      </c>
      <c r="AD20" s="119">
        <f>IF(AD9="","",SUM(AD7:AD9))</f>
        <v>212153.67899999989</v>
      </c>
      <c r="AE20" s="61">
        <f t="shared" si="3"/>
        <v>1.7448305194552E-2</v>
      </c>
      <c r="AG20" s="124">
        <f t="shared" si="0"/>
        <v>2.2349763291863489</v>
      </c>
      <c r="AH20" s="156">
        <f t="shared" si="0"/>
        <v>2.1937846678638007</v>
      </c>
      <c r="AI20" s="156">
        <f t="shared" si="0"/>
        <v>1.9026467675130263</v>
      </c>
      <c r="AJ20" s="156">
        <f t="shared" si="0"/>
        <v>2.094706755562032</v>
      </c>
      <c r="AK20" s="156">
        <f t="shared" si="0"/>
        <v>2.3741089844582248</v>
      </c>
      <c r="AL20" s="156">
        <f t="shared" si="0"/>
        <v>2.4325693006214739</v>
      </c>
      <c r="AM20" s="156">
        <f t="shared" si="0"/>
        <v>2.4895636701052433</v>
      </c>
      <c r="AN20" s="156">
        <f t="shared" si="0"/>
        <v>2.6314330168615636</v>
      </c>
      <c r="AO20" s="156">
        <f t="shared" si="0"/>
        <v>2.5133348078387496</v>
      </c>
      <c r="AP20" s="156">
        <f t="shared" si="0"/>
        <v>2.6531472543470063</v>
      </c>
      <c r="AQ20" s="156">
        <f t="shared" si="0"/>
        <v>2.6057290210795294</v>
      </c>
      <c r="AR20" s="156">
        <f t="shared" si="0"/>
        <v>2.6803786743728382</v>
      </c>
      <c r="AS20" s="156">
        <f t="shared" si="0"/>
        <v>2.7868287548713639</v>
      </c>
      <c r="AT20" s="61">
        <f t="shared" si="12"/>
        <v>3.9714567764733186E-2</v>
      </c>
      <c r="AW20" s="105"/>
    </row>
    <row r="21" spans="1:49" ht="20.100000000000001" customHeight="1" x14ac:dyDescent="0.25">
      <c r="A21" s="121" t="s">
        <v>86</v>
      </c>
      <c r="B21" s="117">
        <f>SUM(B10:B12)</f>
        <v>653030.27</v>
      </c>
      <c r="C21" s="154">
        <f>SUM(C10:C12)</f>
        <v>796751.14999999991</v>
      </c>
      <c r="D21" s="154">
        <f>SUM(D10:D12)</f>
        <v>787513.37999999966</v>
      </c>
      <c r="E21" s="154">
        <f t="shared" ref="E21:M21" si="15">SUM(E10:E12)</f>
        <v>793642.10999999975</v>
      </c>
      <c r="F21" s="154">
        <f t="shared" si="15"/>
        <v>677732</v>
      </c>
      <c r="G21" s="154">
        <f t="shared" si="15"/>
        <v>708901.94999999972</v>
      </c>
      <c r="H21" s="154">
        <f t="shared" si="15"/>
        <v>698966.54999999958</v>
      </c>
      <c r="I21" s="154">
        <f t="shared" si="15"/>
        <v>764650.08000000054</v>
      </c>
      <c r="J21" s="154">
        <f t="shared" si="15"/>
        <v>796480.04999999993</v>
      </c>
      <c r="K21" s="154">
        <f t="shared" si="15"/>
        <v>738948.75000000023</v>
      </c>
      <c r="L21" s="154">
        <f t="shared" si="15"/>
        <v>721584.67999999924</v>
      </c>
      <c r="M21" s="154">
        <f t="shared" si="15"/>
        <v>857827.72000000044</v>
      </c>
      <c r="N21" s="119">
        <f>IF(N12="","",SUM(N10:N12))</f>
        <v>798456.9500000003</v>
      </c>
      <c r="O21" s="52">
        <f t="shared" si="2"/>
        <v>-6.9210598603645146E-2</v>
      </c>
      <c r="Q21" s="109" t="s">
        <v>86</v>
      </c>
      <c r="R21" s="117">
        <f t="shared" ref="R21:AC21" si="16">SUM(R10:R12)</f>
        <v>139067.76800000004</v>
      </c>
      <c r="S21" s="154">
        <f t="shared" si="16"/>
        <v>148853.359</v>
      </c>
      <c r="T21" s="154">
        <f t="shared" si="16"/>
        <v>154274.67400000006</v>
      </c>
      <c r="U21" s="154">
        <f t="shared" si="16"/>
        <v>163160.30300000007</v>
      </c>
      <c r="V21" s="154">
        <f t="shared" si="16"/>
        <v>160986.291</v>
      </c>
      <c r="W21" s="154">
        <f t="shared" si="16"/>
        <v>173530.01899999991</v>
      </c>
      <c r="X21" s="154">
        <f t="shared" si="16"/>
        <v>163064.24500000002</v>
      </c>
      <c r="Y21" s="154">
        <f t="shared" si="16"/>
        <v>184238.13600000006</v>
      </c>
      <c r="Z21" s="154">
        <f t="shared" si="16"/>
        <v>191848.58100000001</v>
      </c>
      <c r="AA21" s="154">
        <f t="shared" si="16"/>
        <v>185481.71500000003</v>
      </c>
      <c r="AB21" s="154">
        <f t="shared" si="16"/>
        <v>184152.50399999987</v>
      </c>
      <c r="AC21" s="154">
        <f t="shared" si="16"/>
        <v>229727.8189999999</v>
      </c>
      <c r="AD21" s="119">
        <f>IF(AD12="","",SUM(AD10:AD12))</f>
        <v>219735.696</v>
      </c>
      <c r="AE21" s="52">
        <f t="shared" si="3"/>
        <v>-4.349548541180339E-2</v>
      </c>
      <c r="AG21" s="125">
        <f t="shared" si="0"/>
        <v>2.1295761374124362</v>
      </c>
      <c r="AH21" s="157">
        <f t="shared" si="0"/>
        <v>1.8682540841014164</v>
      </c>
      <c r="AI21" s="157">
        <f t="shared" si="0"/>
        <v>1.9590101948490086</v>
      </c>
      <c r="AJ21" s="157">
        <f t="shared" si="0"/>
        <v>2.0558423115930697</v>
      </c>
      <c r="AK21" s="157">
        <f t="shared" si="0"/>
        <v>2.3753680068227561</v>
      </c>
      <c r="AL21" s="157">
        <f t="shared" si="0"/>
        <v>2.4478705270877024</v>
      </c>
      <c r="AM21" s="157">
        <f t="shared" si="0"/>
        <v>2.3329334572591511</v>
      </c>
      <c r="AN21" s="157">
        <f t="shared" si="0"/>
        <v>2.4094437549787471</v>
      </c>
      <c r="AO21" s="157">
        <f t="shared" si="0"/>
        <v>2.4087054157853673</v>
      </c>
      <c r="AP21" s="157">
        <f t="shared" si="0"/>
        <v>2.5100754957634068</v>
      </c>
      <c r="AQ21" s="157">
        <f t="shared" si="0"/>
        <v>2.5520567315813865</v>
      </c>
      <c r="AR21" s="157">
        <f t="shared" si="0"/>
        <v>2.6780181339908178</v>
      </c>
      <c r="AS21" s="157">
        <f t="shared" si="0"/>
        <v>2.7520043002944607</v>
      </c>
      <c r="AT21" s="52">
        <f t="shared" ref="AT21" si="17">IF(AS21="","",(AS21-AR21)/AR21)</f>
        <v>2.7627208854403017E-2</v>
      </c>
      <c r="AW21" s="105"/>
    </row>
    <row r="22" spans="1:49" ht="20.100000000000001" customHeight="1" x14ac:dyDescent="0.25">
      <c r="A22" s="121" t="s">
        <v>87</v>
      </c>
      <c r="B22" s="117">
        <f>SUM(B13:B15)</f>
        <v>713015.43999999971</v>
      </c>
      <c r="C22" s="154">
        <f>SUM(C13:C15)</f>
        <v>812791.66</v>
      </c>
      <c r="D22" s="154">
        <f>SUM(D13:D15)</f>
        <v>836417.68000000017</v>
      </c>
      <c r="E22" s="154">
        <f t="shared" ref="E22:M22" si="18">SUM(E13:E15)</f>
        <v>754867.37999999942</v>
      </c>
      <c r="F22" s="154">
        <f t="shared" si="18"/>
        <v>738758.1099999994</v>
      </c>
      <c r="G22" s="154">
        <f t="shared" si="18"/>
        <v>704562.56</v>
      </c>
      <c r="H22" s="154">
        <f t="shared" si="18"/>
        <v>722837.31000000017</v>
      </c>
      <c r="I22" s="154">
        <f t="shared" si="18"/>
        <v>737201</v>
      </c>
      <c r="J22" s="154">
        <f t="shared" si="18"/>
        <v>693204.98</v>
      </c>
      <c r="K22" s="154">
        <f t="shared" si="18"/>
        <v>737933.16</v>
      </c>
      <c r="L22" s="154">
        <f t="shared" si="18"/>
        <v>849480.53000000073</v>
      </c>
      <c r="M22" s="154">
        <f t="shared" si="18"/>
        <v>799727.65</v>
      </c>
      <c r="N22" s="119">
        <f>IF(N15="","",SUM(N13:N15))</f>
        <v>861460.88000000012</v>
      </c>
      <c r="O22" s="52">
        <f t="shared" si="2"/>
        <v>7.7192816829579541E-2</v>
      </c>
      <c r="Q22" s="109" t="s">
        <v>87</v>
      </c>
      <c r="R22" s="117">
        <f t="shared" ref="R22:AC22" si="19">SUM(R13:R15)</f>
        <v>158206.60300000003</v>
      </c>
      <c r="S22" s="154">
        <f t="shared" si="19"/>
        <v>169988.98999999996</v>
      </c>
      <c r="T22" s="154">
        <f t="shared" si="19"/>
        <v>174028.42199999993</v>
      </c>
      <c r="U22" s="154">
        <f t="shared" si="19"/>
        <v>185845.58100000009</v>
      </c>
      <c r="V22" s="154">
        <f t="shared" si="19"/>
        <v>187208.74600000004</v>
      </c>
      <c r="W22" s="154">
        <f t="shared" si="19"/>
        <v>184869.60900000014</v>
      </c>
      <c r="X22" s="154">
        <f t="shared" si="19"/>
        <v>182230.02000000002</v>
      </c>
      <c r="Y22" s="154">
        <f t="shared" si="19"/>
        <v>187633.69599999988</v>
      </c>
      <c r="Z22" s="154">
        <f t="shared" si="19"/>
        <v>192412.99599999998</v>
      </c>
      <c r="AA22" s="154">
        <f t="shared" si="19"/>
        <v>210505.53399999993</v>
      </c>
      <c r="AB22" s="154">
        <f t="shared" si="19"/>
        <v>229542.15600000002</v>
      </c>
      <c r="AC22" s="154">
        <f t="shared" si="19"/>
        <v>232578.47799999997</v>
      </c>
      <c r="AD22" s="119">
        <f>IF(AD15="","",SUM(AD13:AD15))</f>
        <v>245449.24099999992</v>
      </c>
      <c r="AE22" s="52">
        <f t="shared" si="3"/>
        <v>5.5339441167036742E-2</v>
      </c>
      <c r="AG22" s="125">
        <f t="shared" si="0"/>
        <v>2.2188383886890319</v>
      </c>
      <c r="AH22" s="157">
        <f t="shared" si="0"/>
        <v>2.0914214351067524</v>
      </c>
      <c r="AI22" s="157">
        <f t="shared" si="0"/>
        <v>2.0806401653298372</v>
      </c>
      <c r="AJ22" s="157">
        <f t="shared" si="0"/>
        <v>2.461963331890169</v>
      </c>
      <c r="AK22" s="157">
        <f t="shared" si="0"/>
        <v>2.5341007220888607</v>
      </c>
      <c r="AL22" s="157">
        <f t="shared" si="0"/>
        <v>2.6238920359321978</v>
      </c>
      <c r="AM22" s="157">
        <f t="shared" si="0"/>
        <v>2.5210378252334538</v>
      </c>
      <c r="AN22" s="157">
        <f t="shared" si="0"/>
        <v>2.5452176000846425</v>
      </c>
      <c r="AO22" s="157">
        <f t="shared" si="0"/>
        <v>2.7757012940097461</v>
      </c>
      <c r="AP22" s="157">
        <f t="shared" si="0"/>
        <v>2.852636870255294</v>
      </c>
      <c r="AQ22" s="157">
        <f t="shared" si="0"/>
        <v>2.7021473464494807</v>
      </c>
      <c r="AR22" s="157">
        <f t="shared" si="0"/>
        <v>2.9082210425011561</v>
      </c>
      <c r="AS22" s="157">
        <f t="shared" si="0"/>
        <v>2.8492209768132466</v>
      </c>
      <c r="AT22" s="52">
        <f t="shared" ref="AT22" si="20">IF(AS22="","",(AS22-AR22)/AR22)</f>
        <v>-2.0287338832115628E-2</v>
      </c>
      <c r="AW22" s="105"/>
    </row>
    <row r="23" spans="1:49" ht="20.100000000000001" customHeight="1" thickBot="1" x14ac:dyDescent="0.3">
      <c r="A23" s="122" t="s">
        <v>88</v>
      </c>
      <c r="B23" s="196">
        <f>SUM(B16:B18)</f>
        <v>728473.89999999979</v>
      </c>
      <c r="C23" s="155">
        <f>SUM(C16:C18)</f>
        <v>868143.66999999981</v>
      </c>
      <c r="D23" s="155">
        <f>SUM(D16:D18)</f>
        <v>962791.87000000151</v>
      </c>
      <c r="E23" s="155">
        <f t="shared" ref="E23:M23" si="21">SUM(E16:E18)</f>
        <v>786527.00999999943</v>
      </c>
      <c r="F23" s="155">
        <f t="shared" si="21"/>
        <v>786761.36999999953</v>
      </c>
      <c r="G23" s="155">
        <f t="shared" si="21"/>
        <v>751398.26999999967</v>
      </c>
      <c r="H23" s="155">
        <f t="shared" si="21"/>
        <v>756727.27000000025</v>
      </c>
      <c r="I23" s="155">
        <f t="shared" si="21"/>
        <v>858528.7000000003</v>
      </c>
      <c r="J23" s="155">
        <f t="shared" si="21"/>
        <v>762076.04</v>
      </c>
      <c r="K23" s="155">
        <f t="shared" si="21"/>
        <v>809163.8199999996</v>
      </c>
      <c r="L23" s="155">
        <f t="shared" si="21"/>
        <v>868724.61000000057</v>
      </c>
      <c r="M23" s="155">
        <f t="shared" si="21"/>
        <v>852537.59000000113</v>
      </c>
      <c r="N23" s="123" t="str">
        <f>IF(N18="","",SUM(N16:N18))</f>
        <v/>
      </c>
      <c r="O23" s="55" t="str">
        <f t="shared" si="2"/>
        <v/>
      </c>
      <c r="Q23" s="110" t="s">
        <v>88</v>
      </c>
      <c r="R23" s="196">
        <f t="shared" ref="R23:AC23" si="22">SUM(R16:R18)</f>
        <v>189279.87400000004</v>
      </c>
      <c r="S23" s="155">
        <f t="shared" si="22"/>
        <v>206246.13400000002</v>
      </c>
      <c r="T23" s="155">
        <f t="shared" si="22"/>
        <v>227564.73100000003</v>
      </c>
      <c r="U23" s="155">
        <f t="shared" si="22"/>
        <v>223989.65199999989</v>
      </c>
      <c r="V23" s="155">
        <f t="shared" si="22"/>
        <v>227828.40799999997</v>
      </c>
      <c r="W23" s="155">
        <f t="shared" si="22"/>
        <v>223073.37500000009</v>
      </c>
      <c r="X23" s="155">
        <f t="shared" si="22"/>
        <v>229063.12599999984</v>
      </c>
      <c r="Y23" s="155">
        <f t="shared" si="22"/>
        <v>242707.26199999999</v>
      </c>
      <c r="Z23" s="155">
        <f t="shared" si="22"/>
        <v>240093.19299999997</v>
      </c>
      <c r="AA23" s="155">
        <f t="shared" si="22"/>
        <v>243753.495</v>
      </c>
      <c r="AB23" s="155">
        <f t="shared" si="22"/>
        <v>257072.85799999989</v>
      </c>
      <c r="AC23" s="155">
        <f t="shared" si="22"/>
        <v>256615.41600000008</v>
      </c>
      <c r="AD23" s="123" t="str">
        <f>IF(AD18="","",SUM(AD16:AD18))</f>
        <v/>
      </c>
      <c r="AE23" s="55" t="str">
        <f t="shared" si="3"/>
        <v/>
      </c>
      <c r="AG23" s="126">
        <f>(R23/B23)*10</f>
        <v>2.5983068713923734</v>
      </c>
      <c r="AH23" s="158">
        <f>(S23/C23)*10</f>
        <v>2.3757143100519302</v>
      </c>
      <c r="AI23" s="158">
        <f t="shared" ref="AI23:AS23" si="23">IF(T18="","",(T23/D23)*10)</f>
        <v>2.363592154138149</v>
      </c>
      <c r="AJ23" s="158">
        <f t="shared" si="23"/>
        <v>2.8478316593348785</v>
      </c>
      <c r="AK23" s="158">
        <f t="shared" si="23"/>
        <v>2.895775220890676</v>
      </c>
      <c r="AL23" s="158">
        <f t="shared" si="23"/>
        <v>2.9687767979556323</v>
      </c>
      <c r="AM23" s="158">
        <f t="shared" si="23"/>
        <v>3.0270235404625998</v>
      </c>
      <c r="AN23" s="158">
        <f t="shared" si="23"/>
        <v>2.8270139600458304</v>
      </c>
      <c r="AO23" s="158">
        <f t="shared" si="23"/>
        <v>3.1505149144959335</v>
      </c>
      <c r="AP23" s="158">
        <f t="shared" si="23"/>
        <v>3.012412183728137</v>
      </c>
      <c r="AQ23" s="158">
        <f t="shared" si="23"/>
        <v>2.9591985197702608</v>
      </c>
      <c r="AR23" s="158">
        <f t="shared" si="23"/>
        <v>3.0100187840397719</v>
      </c>
      <c r="AS23" s="158" t="str">
        <f t="shared" si="23"/>
        <v/>
      </c>
      <c r="AT23" s="55" t="str">
        <f t="shared" si="12"/>
        <v/>
      </c>
      <c r="AW23" s="105"/>
    </row>
    <row r="24" spans="1:49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AW24" s="105"/>
    </row>
    <row r="25" spans="1:49" ht="15.75" thickBot="1" x14ac:dyDescent="0.3">
      <c r="O25" s="107" t="s">
        <v>1</v>
      </c>
      <c r="AE25" s="297">
        <v>1000</v>
      </c>
      <c r="AT25" s="297" t="s">
        <v>47</v>
      </c>
      <c r="AW25" s="105"/>
    </row>
    <row r="26" spans="1:49" ht="20.100000000000001" customHeight="1" x14ac:dyDescent="0.25">
      <c r="A26" s="331" t="s">
        <v>2</v>
      </c>
      <c r="B26" s="333" t="s">
        <v>72</v>
      </c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8"/>
      <c r="O26" s="329" t="s">
        <v>131</v>
      </c>
      <c r="Q26" s="334" t="s">
        <v>3</v>
      </c>
      <c r="R26" s="326" t="s">
        <v>72</v>
      </c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8"/>
      <c r="AE26" s="329" t="s">
        <v>131</v>
      </c>
      <c r="AG26" s="326" t="s">
        <v>72</v>
      </c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8"/>
      <c r="AT26" s="329" t="str">
        <f>AE26</f>
        <v>D       2022/2021</v>
      </c>
      <c r="AW26" s="105"/>
    </row>
    <row r="27" spans="1:49" ht="20.100000000000001" customHeight="1" thickBot="1" x14ac:dyDescent="0.3">
      <c r="A27" s="332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3">
        <v>2017</v>
      </c>
      <c r="J27" s="176">
        <v>2018</v>
      </c>
      <c r="K27" s="135">
        <v>2019</v>
      </c>
      <c r="L27" s="267">
        <v>2020</v>
      </c>
      <c r="M27" s="267">
        <v>2021</v>
      </c>
      <c r="N27" s="133">
        <v>2022</v>
      </c>
      <c r="O27" s="330"/>
      <c r="Q27" s="335"/>
      <c r="R27" s="25">
        <v>2010</v>
      </c>
      <c r="S27" s="135">
        <v>2011</v>
      </c>
      <c r="T27" s="135">
        <v>2012</v>
      </c>
      <c r="U27" s="135">
        <v>2013</v>
      </c>
      <c r="V27" s="135">
        <v>2014</v>
      </c>
      <c r="W27" s="135">
        <v>2015</v>
      </c>
      <c r="X27" s="135">
        <v>2016</v>
      </c>
      <c r="Y27" s="135">
        <v>2017</v>
      </c>
      <c r="Z27" s="135">
        <v>2018</v>
      </c>
      <c r="AA27" s="135">
        <v>2019</v>
      </c>
      <c r="AB27" s="135">
        <v>2020</v>
      </c>
      <c r="AC27" s="135">
        <v>2021</v>
      </c>
      <c r="AD27" s="133">
        <v>2022</v>
      </c>
      <c r="AE27" s="330"/>
      <c r="AG27" s="25">
        <v>2010</v>
      </c>
      <c r="AH27" s="135">
        <v>2011</v>
      </c>
      <c r="AI27" s="135">
        <v>2012</v>
      </c>
      <c r="AJ27" s="135">
        <v>2013</v>
      </c>
      <c r="AK27" s="135">
        <v>2014</v>
      </c>
      <c r="AL27" s="135">
        <v>2015</v>
      </c>
      <c r="AM27" s="135">
        <v>2016</v>
      </c>
      <c r="AN27" s="135">
        <v>2017</v>
      </c>
      <c r="AO27" s="176">
        <v>2018</v>
      </c>
      <c r="AP27" s="135">
        <v>2019</v>
      </c>
      <c r="AQ27" s="135">
        <v>2020</v>
      </c>
      <c r="AR27" s="135">
        <v>2021</v>
      </c>
      <c r="AS27" s="133">
        <v>2022</v>
      </c>
      <c r="AT27" s="330"/>
      <c r="AW27" s="105"/>
    </row>
    <row r="28" spans="1:49" ht="3" customHeight="1" thickBot="1" x14ac:dyDescent="0.3">
      <c r="A28" s="299" t="s">
        <v>89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300"/>
      <c r="Q28" s="299"/>
      <c r="R28" s="301">
        <v>2010</v>
      </c>
      <c r="S28" s="301">
        <v>2011</v>
      </c>
      <c r="T28" s="301">
        <v>2012</v>
      </c>
      <c r="U28" s="301"/>
      <c r="V28" s="301"/>
      <c r="W28" s="301"/>
      <c r="X28" s="301"/>
      <c r="Y28" s="301"/>
      <c r="Z28" s="298"/>
      <c r="AA28" s="298"/>
      <c r="AB28" s="298"/>
      <c r="AC28" s="298"/>
      <c r="AD28" s="301"/>
      <c r="AE28" s="302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0"/>
      <c r="AW28" s="105"/>
    </row>
    <row r="29" spans="1:49" ht="20.100000000000001" customHeight="1" x14ac:dyDescent="0.25">
      <c r="A29" s="120" t="s">
        <v>73</v>
      </c>
      <c r="B29" s="115">
        <v>85580.320000000022</v>
      </c>
      <c r="C29" s="153">
        <v>80916.799999999988</v>
      </c>
      <c r="D29" s="153">
        <v>125346.10000000003</v>
      </c>
      <c r="E29" s="153">
        <v>120157.7999999999</v>
      </c>
      <c r="F29" s="153">
        <v>101957.16000000005</v>
      </c>
      <c r="G29" s="153">
        <v>91780.269999999946</v>
      </c>
      <c r="H29" s="153">
        <v>94208.579999999958</v>
      </c>
      <c r="I29" s="153">
        <v>96265.579999999973</v>
      </c>
      <c r="J29" s="153">
        <v>124755.04</v>
      </c>
      <c r="K29" s="153">
        <v>116531.85999999993</v>
      </c>
      <c r="L29" s="153">
        <v>101982.0299999999</v>
      </c>
      <c r="M29" s="153">
        <v>106330.94999999997</v>
      </c>
      <c r="N29" s="112">
        <v>99662.009999999951</v>
      </c>
      <c r="O29" s="61">
        <f>IF(N29="","",(N29-M29)/M29)</f>
        <v>-6.2718709839421349E-2</v>
      </c>
      <c r="Q29" s="109" t="s">
        <v>73</v>
      </c>
      <c r="R29" s="39">
        <v>23270.865999999998</v>
      </c>
      <c r="S29" s="153">
        <v>22495.121000000003</v>
      </c>
      <c r="T29" s="153">
        <v>24799.759999999984</v>
      </c>
      <c r="U29" s="153">
        <v>25615.480000000018</v>
      </c>
      <c r="V29" s="153">
        <v>29400.613000000012</v>
      </c>
      <c r="W29" s="153">
        <v>25803.076000000012</v>
      </c>
      <c r="X29" s="153">
        <v>26846.136999999999</v>
      </c>
      <c r="Y29" s="153">
        <v>26379.177</v>
      </c>
      <c r="Z29" s="153">
        <v>31298.861000000001</v>
      </c>
      <c r="AA29" s="153">
        <v>31619.378999999994</v>
      </c>
      <c r="AB29" s="153">
        <v>28181.773000000012</v>
      </c>
      <c r="AC29" s="153">
        <v>29969.556000000044</v>
      </c>
      <c r="AD29" s="112">
        <v>27861.701000000008</v>
      </c>
      <c r="AE29" s="61">
        <f>IF(AD29="","",(AD29-AC29)/AC29)</f>
        <v>-7.0333207472277295E-2</v>
      </c>
      <c r="AG29" s="197">
        <f t="shared" ref="AG29:AS44" si="24">(R29/B29)*10</f>
        <v>2.7191842704023532</v>
      </c>
      <c r="AH29" s="156">
        <f t="shared" si="24"/>
        <v>2.7800309700828514</v>
      </c>
      <c r="AI29" s="156">
        <f t="shared" si="24"/>
        <v>1.9785027216642543</v>
      </c>
      <c r="AJ29" s="156">
        <f t="shared" si="24"/>
        <v>2.1318199900464254</v>
      </c>
      <c r="AK29" s="156">
        <f t="shared" si="24"/>
        <v>2.8836241613634588</v>
      </c>
      <c r="AL29" s="156">
        <f t="shared" si="24"/>
        <v>2.8113968285340656</v>
      </c>
      <c r="AM29" s="156">
        <f t="shared" si="24"/>
        <v>2.849648832409958</v>
      </c>
      <c r="AN29" s="156">
        <f t="shared" si="24"/>
        <v>2.7402501496381166</v>
      </c>
      <c r="AO29" s="156">
        <f t="shared" si="24"/>
        <v>2.5088253749107055</v>
      </c>
      <c r="AP29" s="156">
        <f t="shared" si="24"/>
        <v>2.713367743379365</v>
      </c>
      <c r="AQ29" s="156">
        <f t="shared" si="24"/>
        <v>2.7634057686437541</v>
      </c>
      <c r="AR29" s="156">
        <f t="shared" si="24"/>
        <v>2.8185167159702846</v>
      </c>
      <c r="AS29" s="156">
        <f t="shared" si="24"/>
        <v>2.7956190127010307</v>
      </c>
      <c r="AT29" s="61">
        <f t="shared" ref="AT29" si="25">IF(AS29="","",(AS29-AR29)/AR29)</f>
        <v>-8.1240260664451197E-3</v>
      </c>
      <c r="AW29" s="105"/>
    </row>
    <row r="30" spans="1:49" ht="20.100000000000001" customHeight="1" x14ac:dyDescent="0.25">
      <c r="A30" s="121" t="s">
        <v>74</v>
      </c>
      <c r="B30" s="117">
        <v>88844.739999999976</v>
      </c>
      <c r="C30" s="154">
        <v>127722.29999999996</v>
      </c>
      <c r="D30" s="154">
        <v>128469.03999999996</v>
      </c>
      <c r="E30" s="154">
        <v>149512.51999999999</v>
      </c>
      <c r="F30" s="154">
        <v>109776.64999999998</v>
      </c>
      <c r="G30" s="154">
        <v>98756.11</v>
      </c>
      <c r="H30" s="154">
        <v>114532.42999999993</v>
      </c>
      <c r="I30" s="154">
        <v>102519.81000000003</v>
      </c>
      <c r="J30" s="154">
        <v>148191.60999999999</v>
      </c>
      <c r="K30" s="154">
        <v>114647.40999999992</v>
      </c>
      <c r="L30" s="154">
        <v>104015.04000000004</v>
      </c>
      <c r="M30" s="154">
        <v>110889.24999999993</v>
      </c>
      <c r="N30" s="119">
        <v>107954.54000000001</v>
      </c>
      <c r="O30" s="52">
        <f t="shared" ref="O30:O45" si="26">IF(N30="","",(N30-M30)/M30)</f>
        <v>-2.6465234456901108E-2</v>
      </c>
      <c r="Q30" s="109" t="s">
        <v>74</v>
      </c>
      <c r="R30" s="19">
        <v>24769.378999999986</v>
      </c>
      <c r="S30" s="154">
        <v>26090.180999999997</v>
      </c>
      <c r="T30" s="154">
        <v>26845.964000000011</v>
      </c>
      <c r="U30" s="154">
        <v>29407.368999999981</v>
      </c>
      <c r="V30" s="154">
        <v>29868.044999999998</v>
      </c>
      <c r="W30" s="154">
        <v>27835.92599999997</v>
      </c>
      <c r="X30" s="154">
        <v>29206.410000000018</v>
      </c>
      <c r="Y30" s="154">
        <v>26234.001999999982</v>
      </c>
      <c r="Z30" s="154">
        <v>31644.39</v>
      </c>
      <c r="AA30" s="154">
        <v>32055.040000000023</v>
      </c>
      <c r="AB30" s="154">
        <v>26905.675000000007</v>
      </c>
      <c r="AC30" s="154">
        <v>29964.09199999999</v>
      </c>
      <c r="AD30" s="119">
        <v>30841.535000000025</v>
      </c>
      <c r="AE30" s="52">
        <f t="shared" ref="AE30:AE45" si="27">IF(AD30="","",(AD30-AC30)/AC30)</f>
        <v>2.9283149978315243E-2</v>
      </c>
      <c r="AG30" s="198">
        <f t="shared" si="24"/>
        <v>2.7879398375187985</v>
      </c>
      <c r="AH30" s="157">
        <f t="shared" si="24"/>
        <v>2.0427271510143492</v>
      </c>
      <c r="AI30" s="157">
        <f t="shared" si="24"/>
        <v>2.0896835533292704</v>
      </c>
      <c r="AJ30" s="157">
        <f t="shared" si="24"/>
        <v>1.9668833753855519</v>
      </c>
      <c r="AK30" s="157">
        <f t="shared" si="24"/>
        <v>2.7208012815111413</v>
      </c>
      <c r="AL30" s="157">
        <f t="shared" si="24"/>
        <v>2.8186535496385967</v>
      </c>
      <c r="AM30" s="157">
        <f t="shared" si="24"/>
        <v>2.5500559099287456</v>
      </c>
      <c r="AN30" s="157">
        <f t="shared" si="24"/>
        <v>2.5589202711163801</v>
      </c>
      <c r="AO30" s="157">
        <f t="shared" si="24"/>
        <v>2.135369876877645</v>
      </c>
      <c r="AP30" s="157">
        <f t="shared" si="24"/>
        <v>2.795967218099392</v>
      </c>
      <c r="AQ30" s="157">
        <f t="shared" si="24"/>
        <v>2.5867100565456687</v>
      </c>
      <c r="AR30" s="157">
        <f t="shared" si="24"/>
        <v>2.702163825618805</v>
      </c>
      <c r="AS30" s="157">
        <f t="shared" ref="AS30" si="28">(AD30/N30)*10</f>
        <v>2.8569002285591716</v>
      </c>
      <c r="AT30" s="52">
        <f t="shared" ref="AT30" si="29">IF(AS30="","",(AS30-AR30)/AR30)</f>
        <v>5.7263886620542499E-2</v>
      </c>
      <c r="AW30" s="105"/>
    </row>
    <row r="31" spans="1:49" ht="20.100000000000001" customHeight="1" x14ac:dyDescent="0.25">
      <c r="A31" s="121" t="s">
        <v>75</v>
      </c>
      <c r="B31" s="117">
        <v>163017.80000000002</v>
      </c>
      <c r="C31" s="154">
        <v>124161.32999999994</v>
      </c>
      <c r="D31" s="154">
        <v>181017.38999999993</v>
      </c>
      <c r="E31" s="154">
        <v>128321.88000000003</v>
      </c>
      <c r="F31" s="154">
        <v>109180.21999999993</v>
      </c>
      <c r="G31" s="154">
        <v>128703.72000000002</v>
      </c>
      <c r="H31" s="154">
        <v>167047.14999999997</v>
      </c>
      <c r="I31" s="154">
        <v>131035.77999999998</v>
      </c>
      <c r="J31" s="154">
        <v>136350.32999999999</v>
      </c>
      <c r="K31" s="154">
        <v>131403.34</v>
      </c>
      <c r="L31" s="154">
        <v>117972.88000000002</v>
      </c>
      <c r="M31" s="154">
        <v>154297.81000000003</v>
      </c>
      <c r="N31" s="119">
        <v>140955.29999999987</v>
      </c>
      <c r="O31" s="52">
        <f t="shared" si="26"/>
        <v>-8.6472452201364056E-2</v>
      </c>
      <c r="Q31" s="109" t="s">
        <v>75</v>
      </c>
      <c r="R31" s="19">
        <v>34176.324999999983</v>
      </c>
      <c r="S31" s="154">
        <v>30181.553999999996</v>
      </c>
      <c r="T31" s="154">
        <v>34669.633000000002</v>
      </c>
      <c r="U31" s="154">
        <v>29423.860999999994</v>
      </c>
      <c r="V31" s="154">
        <v>29544.088000000018</v>
      </c>
      <c r="W31" s="154">
        <v>34831.201999999983</v>
      </c>
      <c r="X31" s="154">
        <v>34959.243999999999</v>
      </c>
      <c r="Y31" s="154">
        <v>36752.83499999997</v>
      </c>
      <c r="Z31" s="154">
        <v>36699.917000000001</v>
      </c>
      <c r="AA31" s="154">
        <v>35665.698999999964</v>
      </c>
      <c r="AB31" s="154">
        <v>30966.271999999997</v>
      </c>
      <c r="AC31" s="154">
        <v>41575.407999999974</v>
      </c>
      <c r="AD31" s="119">
        <v>38743.379000000023</v>
      </c>
      <c r="AE31" s="52">
        <f t="shared" si="27"/>
        <v>-6.8117888343992988E-2</v>
      </c>
      <c r="AG31" s="198">
        <f t="shared" si="24"/>
        <v>2.0964781146598703</v>
      </c>
      <c r="AH31" s="157">
        <f t="shared" si="24"/>
        <v>2.4308336581123937</v>
      </c>
      <c r="AI31" s="157">
        <f t="shared" si="24"/>
        <v>1.9152653234034593</v>
      </c>
      <c r="AJ31" s="157">
        <f t="shared" si="24"/>
        <v>2.2929730300085991</v>
      </c>
      <c r="AK31" s="157">
        <f t="shared" si="24"/>
        <v>2.7059927155303445</v>
      </c>
      <c r="AL31" s="157">
        <f t="shared" si="24"/>
        <v>2.7063088774745574</v>
      </c>
      <c r="AM31" s="157">
        <f t="shared" si="24"/>
        <v>2.0927770392969895</v>
      </c>
      <c r="AN31" s="157">
        <f t="shared" si="24"/>
        <v>2.8047938509619263</v>
      </c>
      <c r="AO31" s="157">
        <f t="shared" si="24"/>
        <v>2.691589892008329</v>
      </c>
      <c r="AP31" s="157">
        <f t="shared" si="24"/>
        <v>2.7142155595131729</v>
      </c>
      <c r="AQ31" s="157">
        <f t="shared" si="24"/>
        <v>2.6248636127218381</v>
      </c>
      <c r="AR31" s="157">
        <f t="shared" si="24"/>
        <v>2.6944911272557897</v>
      </c>
      <c r="AS31" s="157">
        <f t="shared" ref="AS31" si="30">(AD31/N31)*10</f>
        <v>2.7486287496816408</v>
      </c>
      <c r="AT31" s="52">
        <f t="shared" ref="AT31" si="31">IF(AS31="","",(AS31-AR31)/AR31)</f>
        <v>2.0091965372692751E-2</v>
      </c>
      <c r="AW31" s="105"/>
    </row>
    <row r="32" spans="1:49" ht="20.100000000000001" customHeight="1" x14ac:dyDescent="0.25">
      <c r="A32" s="121" t="s">
        <v>76</v>
      </c>
      <c r="B32" s="117">
        <v>129054.22999999992</v>
      </c>
      <c r="C32" s="154">
        <v>143928.69999999998</v>
      </c>
      <c r="D32" s="154">
        <v>130551.29999999993</v>
      </c>
      <c r="E32" s="154">
        <v>168057.08999999997</v>
      </c>
      <c r="F32" s="154">
        <v>116200.55999999991</v>
      </c>
      <c r="G32" s="154">
        <v>126285.80000000003</v>
      </c>
      <c r="H32" s="154">
        <v>162799.5</v>
      </c>
      <c r="I32" s="154">
        <v>135156.71</v>
      </c>
      <c r="J32" s="154">
        <v>164204.01</v>
      </c>
      <c r="K32" s="154">
        <v>132405.87000000008</v>
      </c>
      <c r="L32" s="154">
        <v>104241.91999999998</v>
      </c>
      <c r="M32" s="154">
        <v>136765.19999999995</v>
      </c>
      <c r="N32" s="119">
        <v>133318.4399999998</v>
      </c>
      <c r="O32" s="52">
        <f t="shared" si="26"/>
        <v>-2.5202025076555702E-2</v>
      </c>
      <c r="Q32" s="109" t="s">
        <v>76</v>
      </c>
      <c r="R32" s="19">
        <v>29571.834999999992</v>
      </c>
      <c r="S32" s="154">
        <v>27556.182000000004</v>
      </c>
      <c r="T32" s="154">
        <v>27462.67</v>
      </c>
      <c r="U32" s="154">
        <v>33693.252999999975</v>
      </c>
      <c r="V32" s="154">
        <v>31434.276000000013</v>
      </c>
      <c r="W32" s="154">
        <v>35272.59899999998</v>
      </c>
      <c r="X32" s="154">
        <v>32738.878999999994</v>
      </c>
      <c r="Y32" s="154">
        <v>32002.925999999999</v>
      </c>
      <c r="Z32" s="154">
        <v>37177.171999999999</v>
      </c>
      <c r="AA32" s="154">
        <v>34138.758999999991</v>
      </c>
      <c r="AB32" s="154">
        <v>27197.232999999986</v>
      </c>
      <c r="AC32" s="154">
        <v>36264.787000000062</v>
      </c>
      <c r="AD32" s="119">
        <v>35029.300000000032</v>
      </c>
      <c r="AE32" s="52">
        <f t="shared" si="27"/>
        <v>-3.4068502870291999E-2</v>
      </c>
      <c r="AG32" s="198">
        <f t="shared" si="24"/>
        <v>2.2914270225780289</v>
      </c>
      <c r="AH32" s="157">
        <f t="shared" si="24"/>
        <v>1.9145717289185553</v>
      </c>
      <c r="AI32" s="157">
        <f t="shared" si="24"/>
        <v>2.1035922277296368</v>
      </c>
      <c r="AJ32" s="157">
        <f t="shared" si="24"/>
        <v>2.004869476200021</v>
      </c>
      <c r="AK32" s="157">
        <f t="shared" si="24"/>
        <v>2.7051742263548508</v>
      </c>
      <c r="AL32" s="157">
        <f t="shared" si="24"/>
        <v>2.7930772105810764</v>
      </c>
      <c r="AM32" s="157">
        <f t="shared" si="24"/>
        <v>2.0109938298336294</v>
      </c>
      <c r="AN32" s="157">
        <f t="shared" si="24"/>
        <v>2.3678384891138591</v>
      </c>
      <c r="AO32" s="157">
        <f t="shared" si="24"/>
        <v>2.2640842936783332</v>
      </c>
      <c r="AP32" s="157">
        <f t="shared" si="24"/>
        <v>2.578341806144997</v>
      </c>
      <c r="AQ32" s="157">
        <f t="shared" si="24"/>
        <v>2.6090495071464521</v>
      </c>
      <c r="AR32" s="157">
        <f t="shared" si="24"/>
        <v>2.6516092544009791</v>
      </c>
      <c r="AS32" s="157">
        <f t="shared" ref="AS32" si="32">(AD32/N32)*10</f>
        <v>2.6274909907436723</v>
      </c>
      <c r="AT32" s="52">
        <f t="shared" ref="AT32" si="33">IF(AS32="","",(AS32-AR32)/AR32)</f>
        <v>-9.0957080562593141E-3</v>
      </c>
      <c r="AW32" s="105"/>
    </row>
    <row r="33" spans="1:49" ht="20.100000000000001" customHeight="1" x14ac:dyDescent="0.25">
      <c r="A33" s="121" t="s">
        <v>77</v>
      </c>
      <c r="B33" s="117">
        <v>118132.11000000003</v>
      </c>
      <c r="C33" s="154">
        <v>147173.66999999995</v>
      </c>
      <c r="D33" s="154">
        <v>167545.44000000024</v>
      </c>
      <c r="E33" s="154">
        <v>131905.74000000005</v>
      </c>
      <c r="F33" s="154">
        <v>115807.50000000003</v>
      </c>
      <c r="G33" s="154">
        <v>114798.86000000002</v>
      </c>
      <c r="H33" s="154">
        <v>138304.09999999992</v>
      </c>
      <c r="I33" s="154">
        <v>134536.19999999998</v>
      </c>
      <c r="J33" s="154">
        <v>144042.04</v>
      </c>
      <c r="K33" s="154">
        <v>143487.67999999993</v>
      </c>
      <c r="L33" s="154">
        <v>113189.59999999996</v>
      </c>
      <c r="M33" s="154">
        <v>129682.74999999996</v>
      </c>
      <c r="N33" s="119">
        <v>130927.88999999997</v>
      </c>
      <c r="O33" s="52">
        <f t="shared" si="26"/>
        <v>9.6014311849495354E-3</v>
      </c>
      <c r="Q33" s="109" t="s">
        <v>77</v>
      </c>
      <c r="R33" s="19">
        <v>29004.790999999972</v>
      </c>
      <c r="S33" s="154">
        <v>32396.498</v>
      </c>
      <c r="T33" s="154">
        <v>31705.719999999998</v>
      </c>
      <c r="U33" s="154">
        <v>31122.389999999996</v>
      </c>
      <c r="V33" s="154">
        <v>31058.100000000006</v>
      </c>
      <c r="W33" s="154">
        <v>31539.86900000001</v>
      </c>
      <c r="X33" s="154">
        <v>33068.363999999994</v>
      </c>
      <c r="Y33" s="154">
        <v>35573.933999999957</v>
      </c>
      <c r="Z33" s="154">
        <v>34606.108999999997</v>
      </c>
      <c r="AA33" s="154">
        <v>36493.042000000009</v>
      </c>
      <c r="AB33" s="154">
        <v>28939.759999999998</v>
      </c>
      <c r="AC33" s="154">
        <v>35107.968000000023</v>
      </c>
      <c r="AD33" s="119">
        <v>34679.387000000024</v>
      </c>
      <c r="AE33" s="52">
        <f t="shared" si="27"/>
        <v>-1.2207513690339414E-2</v>
      </c>
      <c r="AG33" s="198">
        <f t="shared" si="24"/>
        <v>2.4552842575993914</v>
      </c>
      <c r="AH33" s="157">
        <f t="shared" si="24"/>
        <v>2.2012427902355096</v>
      </c>
      <c r="AI33" s="157">
        <f t="shared" si="24"/>
        <v>1.8923654382954234</v>
      </c>
      <c r="AJ33" s="157">
        <f t="shared" si="24"/>
        <v>2.3594416740317734</v>
      </c>
      <c r="AK33" s="157">
        <f t="shared" si="24"/>
        <v>2.6818729356906932</v>
      </c>
      <c r="AL33" s="157">
        <f t="shared" si="24"/>
        <v>2.7474026310017368</v>
      </c>
      <c r="AM33" s="157">
        <f t="shared" si="24"/>
        <v>2.3909894211379137</v>
      </c>
      <c r="AN33" s="157">
        <f t="shared" si="24"/>
        <v>2.6441904855347453</v>
      </c>
      <c r="AO33" s="157">
        <f t="shared" si="24"/>
        <v>2.4025006171809284</v>
      </c>
      <c r="AP33" s="157">
        <f t="shared" si="24"/>
        <v>2.5432874794546838</v>
      </c>
      <c r="AQ33" s="157">
        <f t="shared" si="24"/>
        <v>2.5567507968930014</v>
      </c>
      <c r="AR33" s="157">
        <f t="shared" si="24"/>
        <v>2.7072195800906469</v>
      </c>
      <c r="AS33" s="157">
        <f t="shared" ref="AS33" si="34">(AD33/N33)*10</f>
        <v>2.648739470253437</v>
      </c>
      <c r="AT33" s="52">
        <f t="shared" ref="AT33" si="35">IF(AS33="","",(AS33-AR33)/AR33)</f>
        <v>-2.1601539183331315E-2</v>
      </c>
      <c r="AW33" s="105"/>
    </row>
    <row r="34" spans="1:49" ht="20.100000000000001" customHeight="1" x14ac:dyDescent="0.25">
      <c r="A34" s="121" t="s">
        <v>78</v>
      </c>
      <c r="B34" s="117">
        <v>135211.27999999997</v>
      </c>
      <c r="C34" s="154">
        <v>175317.34000000005</v>
      </c>
      <c r="D34" s="154">
        <v>118154.39000000004</v>
      </c>
      <c r="E34" s="154">
        <v>152399.24000000002</v>
      </c>
      <c r="F34" s="154">
        <v>114737.72999999998</v>
      </c>
      <c r="G34" s="154">
        <v>115427.66999999995</v>
      </c>
      <c r="H34" s="154">
        <v>126613.06000000001</v>
      </c>
      <c r="I34" s="154">
        <v>156897.32000000004</v>
      </c>
      <c r="J34" s="154">
        <v>146611.98000000001</v>
      </c>
      <c r="K34" s="154">
        <v>114891.16999999987</v>
      </c>
      <c r="L34" s="154">
        <v>131146.98999999996</v>
      </c>
      <c r="M34" s="154">
        <v>136351.87999999995</v>
      </c>
      <c r="N34" s="119">
        <v>122940.65999999997</v>
      </c>
      <c r="O34" s="52">
        <f t="shared" si="26"/>
        <v>-9.8357426388253524E-2</v>
      </c>
      <c r="Q34" s="109" t="s">
        <v>78</v>
      </c>
      <c r="R34" s="19">
        <v>28421.635000000002</v>
      </c>
      <c r="S34" s="154">
        <v>31101.468000000008</v>
      </c>
      <c r="T34" s="154">
        <v>27821.58</v>
      </c>
      <c r="U34" s="154">
        <v>30041.770000000019</v>
      </c>
      <c r="V34" s="154">
        <v>29496.788000000015</v>
      </c>
      <c r="W34" s="154">
        <v>31068.588000000022</v>
      </c>
      <c r="X34" s="154">
        <v>31963.873999999989</v>
      </c>
      <c r="Y34" s="154">
        <v>36419.877999999997</v>
      </c>
      <c r="Z34" s="154">
        <v>35474.750999999997</v>
      </c>
      <c r="AA34" s="154">
        <v>29960.277999999991</v>
      </c>
      <c r="AB34" s="154">
        <v>34243.893000000018</v>
      </c>
      <c r="AC34" s="154">
        <v>37052.935999999958</v>
      </c>
      <c r="AD34" s="119">
        <v>32101.27300000003</v>
      </c>
      <c r="AE34" s="52">
        <f t="shared" si="27"/>
        <v>-0.13363753414843924</v>
      </c>
      <c r="AG34" s="198">
        <f t="shared" si="24"/>
        <v>2.1020165625234823</v>
      </c>
      <c r="AH34" s="157">
        <f t="shared" si="24"/>
        <v>1.7740098041642658</v>
      </c>
      <c r="AI34" s="157">
        <f t="shared" si="24"/>
        <v>2.354680177351006</v>
      </c>
      <c r="AJ34" s="157">
        <f t="shared" si="24"/>
        <v>1.9712545810595916</v>
      </c>
      <c r="AK34" s="157">
        <f t="shared" si="24"/>
        <v>2.5708010782503732</v>
      </c>
      <c r="AL34" s="157">
        <f t="shared" si="24"/>
        <v>2.691606613908089</v>
      </c>
      <c r="AM34" s="157">
        <f t="shared" si="24"/>
        <v>2.5245321454200687</v>
      </c>
      <c r="AN34" s="157">
        <f t="shared" si="24"/>
        <v>2.3212555829506831</v>
      </c>
      <c r="AO34" s="157">
        <f t="shared" si="24"/>
        <v>2.4196352167128494</v>
      </c>
      <c r="AP34" s="157">
        <f t="shared" si="24"/>
        <v>2.6077093653063175</v>
      </c>
      <c r="AQ34" s="157">
        <f t="shared" si="24"/>
        <v>2.6111078111666934</v>
      </c>
      <c r="AR34" s="157">
        <f t="shared" si="24"/>
        <v>2.7174495870537294</v>
      </c>
      <c r="AS34" s="157">
        <f t="shared" ref="AS34" si="36">(AD34/N34)*10</f>
        <v>2.6111192993432795</v>
      </c>
      <c r="AT34" s="52">
        <f t="shared" ref="AT34" si="37">IF(AS34="","",(AS34-AR34)/AR34)</f>
        <v>-3.9128706643545758E-2</v>
      </c>
      <c r="AW34" s="105"/>
    </row>
    <row r="35" spans="1:49" ht="20.100000000000001" customHeight="1" x14ac:dyDescent="0.25">
      <c r="A35" s="121" t="s">
        <v>79</v>
      </c>
      <c r="B35" s="117">
        <v>127394.07999999993</v>
      </c>
      <c r="C35" s="154">
        <v>153173.20000000004</v>
      </c>
      <c r="D35" s="154">
        <v>157184.51</v>
      </c>
      <c r="E35" s="154">
        <v>153334.56</v>
      </c>
      <c r="F35" s="154">
        <v>127866.06000000003</v>
      </c>
      <c r="G35" s="154">
        <v>125620.06999999993</v>
      </c>
      <c r="H35" s="154">
        <v>136980</v>
      </c>
      <c r="I35" s="154">
        <v>143925.01</v>
      </c>
      <c r="J35" s="154">
        <v>137723</v>
      </c>
      <c r="K35" s="154">
        <v>141500.09</v>
      </c>
      <c r="L35" s="154">
        <v>149245.17000000007</v>
      </c>
      <c r="M35" s="154">
        <v>119980.09000000004</v>
      </c>
      <c r="N35" s="119">
        <v>132515.99000000002</v>
      </c>
      <c r="O35" s="52">
        <f t="shared" si="26"/>
        <v>0.10448316883242857</v>
      </c>
      <c r="Q35" s="109" t="s">
        <v>79</v>
      </c>
      <c r="R35" s="19">
        <v>32779.412000000004</v>
      </c>
      <c r="S35" s="154">
        <v>32399.374999999993</v>
      </c>
      <c r="T35" s="154">
        <v>32672.658999999996</v>
      </c>
      <c r="U35" s="154">
        <v>33859.816999999988</v>
      </c>
      <c r="V35" s="154">
        <v>36267.96699999999</v>
      </c>
      <c r="W35" s="154">
        <v>36630.704999999973</v>
      </c>
      <c r="X35" s="154">
        <v>36275.366999999962</v>
      </c>
      <c r="Y35" s="154">
        <v>35138.28200000005</v>
      </c>
      <c r="Z35" s="154">
        <v>35499.514000000003</v>
      </c>
      <c r="AA35" s="154">
        <v>41925.194999999985</v>
      </c>
      <c r="AB35" s="154">
        <v>39852.698999999964</v>
      </c>
      <c r="AC35" s="154">
        <v>35007.287999999979</v>
      </c>
      <c r="AD35" s="119">
        <v>34082.864000000016</v>
      </c>
      <c r="AE35" s="52">
        <f t="shared" si="27"/>
        <v>-2.6406615673855206E-2</v>
      </c>
      <c r="AG35" s="198">
        <f t="shared" si="24"/>
        <v>2.5730718413288924</v>
      </c>
      <c r="AH35" s="157">
        <f t="shared" si="24"/>
        <v>2.1152117341675951</v>
      </c>
      <c r="AI35" s="157">
        <f t="shared" si="24"/>
        <v>2.0786182429808124</v>
      </c>
      <c r="AJ35" s="157">
        <f t="shared" si="24"/>
        <v>2.2082312689324564</v>
      </c>
      <c r="AK35" s="157">
        <f t="shared" si="24"/>
        <v>2.8364029516511247</v>
      </c>
      <c r="AL35" s="157">
        <f t="shared" si="24"/>
        <v>2.9159914494554884</v>
      </c>
      <c r="AM35" s="157">
        <f t="shared" si="24"/>
        <v>2.6482236092860245</v>
      </c>
      <c r="AN35" s="157">
        <f t="shared" si="24"/>
        <v>2.4414298807413699</v>
      </c>
      <c r="AO35" s="157">
        <f t="shared" si="24"/>
        <v>2.5776024338708856</v>
      </c>
      <c r="AP35" s="157">
        <f t="shared" si="24"/>
        <v>2.962909422884465</v>
      </c>
      <c r="AQ35" s="157">
        <f t="shared" si="24"/>
        <v>2.6702840031607016</v>
      </c>
      <c r="AR35" s="157">
        <f t="shared" si="24"/>
        <v>2.9177581046988688</v>
      </c>
      <c r="AS35" s="157">
        <f t="shared" ref="AS35" si="38">(AD35/N35)*10</f>
        <v>2.5719812378868401</v>
      </c>
      <c r="AT35" s="52">
        <f t="shared" ref="AT35" si="39">IF(AS35="","",(AS35-AR35)/AR35)</f>
        <v>-0.11850772216352563</v>
      </c>
      <c r="AW35" s="105"/>
    </row>
    <row r="36" spans="1:49" ht="20.100000000000001" customHeight="1" x14ac:dyDescent="0.25">
      <c r="A36" s="121" t="s">
        <v>80</v>
      </c>
      <c r="B36" s="117">
        <v>84144.9</v>
      </c>
      <c r="C36" s="154">
        <v>93566.699999999968</v>
      </c>
      <c r="D36" s="154">
        <v>109659.02</v>
      </c>
      <c r="E36" s="154">
        <v>85683.409999999989</v>
      </c>
      <c r="F36" s="154">
        <v>75119.589999999982</v>
      </c>
      <c r="G36" s="154">
        <v>77720.049999999974</v>
      </c>
      <c r="H36" s="154">
        <v>113987.73000000001</v>
      </c>
      <c r="I36" s="154">
        <v>109779.21999999999</v>
      </c>
      <c r="J36" s="154">
        <v>115223.08</v>
      </c>
      <c r="K36" s="154">
        <v>101102.37999999996</v>
      </c>
      <c r="L36" s="154">
        <v>89495.020000000019</v>
      </c>
      <c r="M36" s="154">
        <v>89788.39</v>
      </c>
      <c r="N36" s="119">
        <v>111340.5299999999</v>
      </c>
      <c r="O36" s="52">
        <f t="shared" si="26"/>
        <v>0.24003259218702883</v>
      </c>
      <c r="Q36" s="109" t="s">
        <v>80</v>
      </c>
      <c r="R36" s="19">
        <v>21851.23599999999</v>
      </c>
      <c r="S36" s="154">
        <v>23756.94100000001</v>
      </c>
      <c r="T36" s="154">
        <v>26722.863000000001</v>
      </c>
      <c r="U36" s="154">
        <v>25745.833000000013</v>
      </c>
      <c r="V36" s="154">
        <v>21196.857</v>
      </c>
      <c r="W36" s="154">
        <v>23742.381999999994</v>
      </c>
      <c r="X36" s="154">
        <v>27458.442999999999</v>
      </c>
      <c r="Y36" s="154">
        <v>27213.074000000004</v>
      </c>
      <c r="Z36" s="154">
        <v>30488.754000000001</v>
      </c>
      <c r="AA36" s="154">
        <v>28270.806999999997</v>
      </c>
      <c r="AB36" s="154">
        <v>25817.175000000007</v>
      </c>
      <c r="AC36" s="154">
        <v>25658.437000000005</v>
      </c>
      <c r="AD36" s="119">
        <v>29535.006999999976</v>
      </c>
      <c r="AE36" s="52">
        <f t="shared" si="27"/>
        <v>0.151083637713395</v>
      </c>
      <c r="AG36" s="198">
        <f t="shared" si="24"/>
        <v>2.596858038930463</v>
      </c>
      <c r="AH36" s="157">
        <f t="shared" si="24"/>
        <v>2.5390380338304137</v>
      </c>
      <c r="AI36" s="157">
        <f t="shared" si="24"/>
        <v>2.4369051446930676</v>
      </c>
      <c r="AJ36" s="157">
        <f t="shared" si="24"/>
        <v>3.0047628823362675</v>
      </c>
      <c r="AK36" s="157">
        <f t="shared" si="24"/>
        <v>2.8217482283915563</v>
      </c>
      <c r="AL36" s="157">
        <f t="shared" si="24"/>
        <v>3.0548593316653818</v>
      </c>
      <c r="AM36" s="157">
        <f t="shared" si="24"/>
        <v>2.4088946240090925</v>
      </c>
      <c r="AN36" s="157">
        <f t="shared" si="24"/>
        <v>2.4788911781300693</v>
      </c>
      <c r="AO36" s="157">
        <f t="shared" si="24"/>
        <v>2.6460630977752024</v>
      </c>
      <c r="AP36" s="157">
        <f t="shared" si="24"/>
        <v>2.7962553403787336</v>
      </c>
      <c r="AQ36" s="157">
        <f t="shared" si="24"/>
        <v>2.8847610738564002</v>
      </c>
      <c r="AR36" s="157">
        <f t="shared" si="24"/>
        <v>2.8576564297455391</v>
      </c>
      <c r="AS36" s="157">
        <f t="shared" ref="AS36" si="40">(AD36/N36)*10</f>
        <v>2.652673469400586</v>
      </c>
      <c r="AT36" s="52">
        <f t="shared" ref="AT36" si="41">IF(AS36="","",(AS36-AR36)/AR36)</f>
        <v>-7.1731142418406779E-2</v>
      </c>
      <c r="AW36" s="105"/>
    </row>
    <row r="37" spans="1:49" ht="20.100000000000001" customHeight="1" x14ac:dyDescent="0.25">
      <c r="A37" s="121" t="s">
        <v>81</v>
      </c>
      <c r="B37" s="117">
        <v>138558.80000000005</v>
      </c>
      <c r="C37" s="154">
        <v>155834.77000000008</v>
      </c>
      <c r="D37" s="154">
        <v>166910.12999999986</v>
      </c>
      <c r="E37" s="154">
        <v>141021.50999999992</v>
      </c>
      <c r="F37" s="154">
        <v>123949.06000000001</v>
      </c>
      <c r="G37" s="154">
        <v>108934.93999999996</v>
      </c>
      <c r="H37" s="154">
        <v>146959.93000000008</v>
      </c>
      <c r="I37" s="154">
        <v>147602.30999999997</v>
      </c>
      <c r="J37" s="154">
        <v>117229.17</v>
      </c>
      <c r="K37" s="154">
        <v>135705.82999999984</v>
      </c>
      <c r="L37" s="154">
        <v>125178.3499999999</v>
      </c>
      <c r="M37" s="154">
        <v>127375.36999999985</v>
      </c>
      <c r="N37" s="119">
        <v>124393.99999999997</v>
      </c>
      <c r="O37" s="52">
        <f t="shared" si="26"/>
        <v>-2.3406173422694531E-2</v>
      </c>
      <c r="Q37" s="109" t="s">
        <v>81</v>
      </c>
      <c r="R37" s="19">
        <v>36869.314999999995</v>
      </c>
      <c r="S37" s="154">
        <v>38144.778000000013</v>
      </c>
      <c r="T37" s="154">
        <v>35747.971000000005</v>
      </c>
      <c r="U37" s="154">
        <v>35405.063999999991</v>
      </c>
      <c r="V37" s="154">
        <v>39468.506000000016</v>
      </c>
      <c r="W37" s="154">
        <v>36656.012999999941</v>
      </c>
      <c r="X37" s="154">
        <v>39730.441999999974</v>
      </c>
      <c r="Y37" s="154">
        <v>38905.268000000018</v>
      </c>
      <c r="Z37" s="154">
        <v>37110.972999999998</v>
      </c>
      <c r="AA37" s="154">
        <v>44437.182000000023</v>
      </c>
      <c r="AB37" s="154">
        <v>35516.305999999968</v>
      </c>
      <c r="AC37" s="154">
        <v>38379.319000000003</v>
      </c>
      <c r="AD37" s="119">
        <v>37788.743000000009</v>
      </c>
      <c r="AE37" s="52">
        <f t="shared" si="27"/>
        <v>-1.5387870743615686E-2</v>
      </c>
      <c r="AG37" s="198">
        <f t="shared" si="24"/>
        <v>2.6609147163514684</v>
      </c>
      <c r="AH37" s="157">
        <f t="shared" si="24"/>
        <v>2.4477706740286518</v>
      </c>
      <c r="AI37" s="157">
        <f t="shared" si="24"/>
        <v>2.1417496349682335</v>
      </c>
      <c r="AJ37" s="157">
        <f t="shared" si="24"/>
        <v>2.5106144445623939</v>
      </c>
      <c r="AK37" s="157">
        <f t="shared" si="24"/>
        <v>3.1842521435822113</v>
      </c>
      <c r="AL37" s="157">
        <f t="shared" si="24"/>
        <v>3.3649454435831103</v>
      </c>
      <c r="AM37" s="157">
        <f t="shared" si="24"/>
        <v>2.7034880868546924</v>
      </c>
      <c r="AN37" s="157">
        <f t="shared" si="24"/>
        <v>2.6358170139749189</v>
      </c>
      <c r="AO37" s="157">
        <f t="shared" si="24"/>
        <v>3.1656773651131371</v>
      </c>
      <c r="AP37" s="157">
        <f t="shared" si="24"/>
        <v>3.2745226936823624</v>
      </c>
      <c r="AQ37" s="157">
        <f t="shared" si="24"/>
        <v>2.8372562827357921</v>
      </c>
      <c r="AR37" s="157">
        <f t="shared" si="24"/>
        <v>3.0130879305787333</v>
      </c>
      <c r="AS37" s="157">
        <f t="shared" ref="AS37" si="42">(AD37/N37)*10</f>
        <v>3.0378268244449105</v>
      </c>
      <c r="AT37" s="52">
        <f t="shared" ref="AT37" si="43">IF(AS37="","",(AS37-AR37)/AR37)</f>
        <v>8.2104785642367721E-3</v>
      </c>
      <c r="AW37" s="105"/>
    </row>
    <row r="38" spans="1:49" ht="20.100000000000001" customHeight="1" x14ac:dyDescent="0.25">
      <c r="A38" s="121" t="s">
        <v>82</v>
      </c>
      <c r="B38" s="117">
        <v>122092.12999999996</v>
      </c>
      <c r="C38" s="154">
        <v>129989.20999999999</v>
      </c>
      <c r="D38" s="154">
        <v>213923.46999999977</v>
      </c>
      <c r="E38" s="154">
        <v>143278.98999999987</v>
      </c>
      <c r="F38" s="154">
        <v>142422.69000000009</v>
      </c>
      <c r="G38" s="154">
        <v>143940.27999999988</v>
      </c>
      <c r="H38" s="154">
        <v>138455.72000000012</v>
      </c>
      <c r="I38" s="154">
        <v>171460.04999999996</v>
      </c>
      <c r="J38" s="154">
        <v>167779.67</v>
      </c>
      <c r="K38" s="154">
        <v>161547.5199999999</v>
      </c>
      <c r="L38" s="154">
        <v>125255.67999999998</v>
      </c>
      <c r="M38" s="154">
        <v>127232.09000000001</v>
      </c>
      <c r="N38" s="119"/>
      <c r="O38" s="52" t="str">
        <f t="shared" si="26"/>
        <v/>
      </c>
      <c r="Q38" s="109" t="s">
        <v>82</v>
      </c>
      <c r="R38" s="19">
        <v>39727.941999999974</v>
      </c>
      <c r="S38" s="154">
        <v>40734.826999999983</v>
      </c>
      <c r="T38" s="154">
        <v>48266.111999999994</v>
      </c>
      <c r="U38" s="154">
        <v>48573.176999999916</v>
      </c>
      <c r="V38" s="154">
        <v>47199.009999999987</v>
      </c>
      <c r="W38" s="154">
        <v>49361.275999999947</v>
      </c>
      <c r="X38" s="154">
        <v>45412.628000000033</v>
      </c>
      <c r="Y38" s="154">
        <v>51801.627999999968</v>
      </c>
      <c r="Z38" s="154">
        <v>54582.834000000003</v>
      </c>
      <c r="AA38" s="154">
        <v>54939.106999999975</v>
      </c>
      <c r="AB38" s="154">
        <v>39610.614999999998</v>
      </c>
      <c r="AC38" s="154">
        <v>40227.44400000004</v>
      </c>
      <c r="AD38" s="119"/>
      <c r="AE38" s="52" t="str">
        <f t="shared" si="27"/>
        <v/>
      </c>
      <c r="AG38" s="198">
        <f t="shared" si="24"/>
        <v>3.2539314368583776</v>
      </c>
      <c r="AH38" s="157">
        <f t="shared" si="24"/>
        <v>3.1337083285605001</v>
      </c>
      <c r="AI38" s="157">
        <f t="shared" si="24"/>
        <v>2.2562326611474677</v>
      </c>
      <c r="AJ38" s="157">
        <f t="shared" si="24"/>
        <v>3.3901116276712977</v>
      </c>
      <c r="AK38" s="157">
        <f t="shared" si="24"/>
        <v>3.3140091652530894</v>
      </c>
      <c r="AL38" s="157">
        <f t="shared" si="24"/>
        <v>3.4292885910740196</v>
      </c>
      <c r="AM38" s="157">
        <f t="shared" si="24"/>
        <v>3.2799387414257781</v>
      </c>
      <c r="AN38" s="157">
        <f t="shared" si="24"/>
        <v>3.0212068642228891</v>
      </c>
      <c r="AO38" s="157">
        <f t="shared" si="24"/>
        <v>3.2532448061198354</v>
      </c>
      <c r="AP38" s="157">
        <f t="shared" si="24"/>
        <v>3.4008016340950329</v>
      </c>
      <c r="AQ38" s="157">
        <f t="shared" si="24"/>
        <v>3.1623807399392989</v>
      </c>
      <c r="AR38" s="157">
        <f t="shared" si="24"/>
        <v>3.1617372629813776</v>
      </c>
      <c r="AS38" s="157"/>
      <c r="AT38" s="52"/>
      <c r="AW38" s="105"/>
    </row>
    <row r="39" spans="1:49" ht="20.100000000000001" customHeight="1" x14ac:dyDescent="0.25">
      <c r="A39" s="121" t="s">
        <v>83</v>
      </c>
      <c r="B39" s="117">
        <v>155283.11000000002</v>
      </c>
      <c r="C39" s="154">
        <v>190846.28999999995</v>
      </c>
      <c r="D39" s="154">
        <v>164476.10999999999</v>
      </c>
      <c r="E39" s="154">
        <v>155784.03000000006</v>
      </c>
      <c r="F39" s="154">
        <v>141171.96999999974</v>
      </c>
      <c r="G39" s="154">
        <v>154005.31000000008</v>
      </c>
      <c r="H39" s="154">
        <v>193124.43999999997</v>
      </c>
      <c r="I39" s="154">
        <v>201827.3900000001</v>
      </c>
      <c r="J39" s="154">
        <v>161829.70000000001</v>
      </c>
      <c r="K39" s="154">
        <v>150815.30999999974</v>
      </c>
      <c r="L39" s="154">
        <v>141955.05999999985</v>
      </c>
      <c r="M39" s="154">
        <v>153861.86999999994</v>
      </c>
      <c r="N39" s="119"/>
      <c r="O39" s="52" t="str">
        <f t="shared" si="26"/>
        <v/>
      </c>
      <c r="Q39" s="109" t="s">
        <v>83</v>
      </c>
      <c r="R39" s="19">
        <v>50334.872000000032</v>
      </c>
      <c r="S39" s="154">
        <v>48986.57900000002</v>
      </c>
      <c r="T39" s="154">
        <v>51362.042000000016</v>
      </c>
      <c r="U39" s="154">
        <v>51289.855999999963</v>
      </c>
      <c r="V39" s="154">
        <v>48284.936000000031</v>
      </c>
      <c r="W39" s="154">
        <v>53105.856999999989</v>
      </c>
      <c r="X39" s="154">
        <v>59549.020999999986</v>
      </c>
      <c r="Y39" s="154">
        <v>59908.970000000067</v>
      </c>
      <c r="Z39" s="154">
        <v>53697.078000000001</v>
      </c>
      <c r="AA39" s="154">
        <v>48381.740000000013</v>
      </c>
      <c r="AB39" s="154">
        <v>43825.39899999999</v>
      </c>
      <c r="AC39" s="154">
        <v>46964.612000000016</v>
      </c>
      <c r="AD39" s="119"/>
      <c r="AE39" s="52" t="str">
        <f t="shared" si="27"/>
        <v/>
      </c>
      <c r="AG39" s="198">
        <f t="shared" si="24"/>
        <v>3.2414904621629503</v>
      </c>
      <c r="AH39" s="157">
        <f t="shared" si="24"/>
        <v>2.5668080317411479</v>
      </c>
      <c r="AI39" s="157">
        <f t="shared" ref="AI39:AQ41" si="44">IF(T39="","",(T39/D39)*10)</f>
        <v>3.1227660965473962</v>
      </c>
      <c r="AJ39" s="157">
        <f t="shared" si="44"/>
        <v>3.2923693141074821</v>
      </c>
      <c r="AK39" s="157">
        <f t="shared" si="44"/>
        <v>3.4202920027254784</v>
      </c>
      <c r="AL39" s="157">
        <f t="shared" si="44"/>
        <v>3.4483133730908344</v>
      </c>
      <c r="AM39" s="157">
        <f t="shared" si="44"/>
        <v>3.0834533940913951</v>
      </c>
      <c r="AN39" s="157">
        <f t="shared" si="44"/>
        <v>2.9683270442133765</v>
      </c>
      <c r="AO39" s="157">
        <f t="shared" si="44"/>
        <v>3.3181225695901304</v>
      </c>
      <c r="AP39" s="157">
        <f t="shared" si="44"/>
        <v>3.2080125021789963</v>
      </c>
      <c r="AQ39" s="157">
        <f t="shared" si="44"/>
        <v>3.0872727608300847</v>
      </c>
      <c r="AR39" s="157">
        <f>IF(AC39="","",(AC39/M39)*10)</f>
        <v>3.0523879633076105</v>
      </c>
      <c r="AS39" s="157"/>
      <c r="AT39" s="52"/>
      <c r="AW39" s="105"/>
    </row>
    <row r="40" spans="1:49" ht="20.100000000000001" customHeight="1" thickBot="1" x14ac:dyDescent="0.3">
      <c r="A40" s="121" t="s">
        <v>84</v>
      </c>
      <c r="B40" s="117">
        <v>149645.83999999991</v>
      </c>
      <c r="C40" s="154">
        <v>159202.30000000008</v>
      </c>
      <c r="D40" s="154">
        <v>203434.65000000014</v>
      </c>
      <c r="E40" s="154">
        <v>108594.94999999985</v>
      </c>
      <c r="F40" s="154">
        <v>106301.55</v>
      </c>
      <c r="G40" s="154">
        <v>116548.94000000003</v>
      </c>
      <c r="H40" s="154">
        <v>113772.80000000005</v>
      </c>
      <c r="I40" s="154">
        <v>147624.20999999967</v>
      </c>
      <c r="J40" s="154">
        <v>117569.23</v>
      </c>
      <c r="K40" s="154">
        <v>123931.32000000007</v>
      </c>
      <c r="L40" s="154">
        <v>108069.5199999999</v>
      </c>
      <c r="M40" s="154">
        <v>116171.73000000004</v>
      </c>
      <c r="N40" s="119"/>
      <c r="O40" s="52" t="str">
        <f t="shared" si="26"/>
        <v/>
      </c>
      <c r="Q40" s="110" t="s">
        <v>84</v>
      </c>
      <c r="R40" s="19">
        <v>35379.044000000002</v>
      </c>
      <c r="S40" s="154">
        <v>37144.067999999992</v>
      </c>
      <c r="T40" s="154">
        <v>37986.12000000001</v>
      </c>
      <c r="U40" s="154">
        <v>33420.183999999987</v>
      </c>
      <c r="V40" s="154">
        <v>33733.983000000022</v>
      </c>
      <c r="W40" s="154">
        <v>36039.897999999965</v>
      </c>
      <c r="X40" s="154">
        <v>34055.992000000013</v>
      </c>
      <c r="Y40" s="154">
        <v>36034.477999999988</v>
      </c>
      <c r="Z40" s="154">
        <v>35921.741999999998</v>
      </c>
      <c r="AA40" s="154">
        <v>37043.72399999998</v>
      </c>
      <c r="AB40" s="154">
        <v>32897.341999999997</v>
      </c>
      <c r="AC40" s="154">
        <v>33474.04300000002</v>
      </c>
      <c r="AD40" s="119"/>
      <c r="AE40" s="52" t="str">
        <f t="shared" si="27"/>
        <v/>
      </c>
      <c r="AG40" s="198">
        <f t="shared" si="24"/>
        <v>2.3641849315690981</v>
      </c>
      <c r="AH40" s="157">
        <f t="shared" si="24"/>
        <v>2.3331363931299971</v>
      </c>
      <c r="AI40" s="157">
        <f t="shared" si="44"/>
        <v>1.8672394304510065</v>
      </c>
      <c r="AJ40" s="157">
        <f t="shared" si="44"/>
        <v>3.0775081161693092</v>
      </c>
      <c r="AK40" s="157">
        <f t="shared" si="44"/>
        <v>3.1734234355002373</v>
      </c>
      <c r="AL40" s="157">
        <f t="shared" si="44"/>
        <v>3.0922544640903604</v>
      </c>
      <c r="AM40" s="157">
        <f t="shared" si="44"/>
        <v>2.9933333802103839</v>
      </c>
      <c r="AN40" s="157">
        <f t="shared" si="44"/>
        <v>2.4409599211403106</v>
      </c>
      <c r="AO40" s="157">
        <f t="shared" si="44"/>
        <v>3.0553693343062638</v>
      </c>
      <c r="AP40" s="157">
        <f t="shared" si="44"/>
        <v>2.9890526462560034</v>
      </c>
      <c r="AQ40" s="157">
        <f t="shared" si="44"/>
        <v>3.0440906927318663</v>
      </c>
      <c r="AR40" s="157">
        <f>IF(AC40="","",(AC40/M40)*10)</f>
        <v>2.8814276072156284</v>
      </c>
      <c r="AS40" s="157"/>
      <c r="AT40" s="52"/>
      <c r="AW40" s="105"/>
    </row>
    <row r="41" spans="1:49" ht="20.100000000000001" customHeight="1" thickBot="1" x14ac:dyDescent="0.3">
      <c r="A41" s="35" t="str">
        <f>A19</f>
        <v>jan-set</v>
      </c>
      <c r="B41" s="167">
        <f>SUM(B29:B37)</f>
        <v>1069938.26</v>
      </c>
      <c r="C41" s="168">
        <f t="shared" ref="C41:N41" si="45">SUM(C29:C37)</f>
        <v>1201794.81</v>
      </c>
      <c r="D41" s="168">
        <f t="shared" si="45"/>
        <v>1284837.3199999998</v>
      </c>
      <c r="E41" s="168">
        <f t="shared" si="45"/>
        <v>1230393.75</v>
      </c>
      <c r="F41" s="168">
        <f t="shared" si="45"/>
        <v>994594.52999999991</v>
      </c>
      <c r="G41" s="168">
        <f t="shared" si="45"/>
        <v>988027.48999999976</v>
      </c>
      <c r="H41" s="168">
        <f t="shared" si="45"/>
        <v>1201432.48</v>
      </c>
      <c r="I41" s="168">
        <f t="shared" si="45"/>
        <v>1157717.94</v>
      </c>
      <c r="J41" s="168">
        <f t="shared" si="45"/>
        <v>1234330.26</v>
      </c>
      <c r="K41" s="168">
        <f t="shared" si="45"/>
        <v>1131675.6299999997</v>
      </c>
      <c r="L41" s="168">
        <f t="shared" si="45"/>
        <v>1036466.9999999998</v>
      </c>
      <c r="M41" s="168">
        <f t="shared" si="45"/>
        <v>1111461.6899999997</v>
      </c>
      <c r="N41" s="306">
        <f t="shared" si="45"/>
        <v>1104009.3599999994</v>
      </c>
      <c r="O41" s="61">
        <f t="shared" si="26"/>
        <v>-6.7049814375521209E-3</v>
      </c>
      <c r="Q41" s="109"/>
      <c r="R41" s="167">
        <f>SUM(R29:R37)</f>
        <v>260714.79399999994</v>
      </c>
      <c r="S41" s="168">
        <f t="shared" ref="S41:AD41" si="46">SUM(S29:S37)</f>
        <v>264122.09800000006</v>
      </c>
      <c r="T41" s="168">
        <f t="shared" si="46"/>
        <v>268448.82</v>
      </c>
      <c r="U41" s="168">
        <f t="shared" si="46"/>
        <v>274314.83699999994</v>
      </c>
      <c r="V41" s="168">
        <f t="shared" si="46"/>
        <v>277735.24000000005</v>
      </c>
      <c r="W41" s="168">
        <f t="shared" si="46"/>
        <v>283380.35999999987</v>
      </c>
      <c r="X41" s="168">
        <f t="shared" si="46"/>
        <v>292247.15999999992</v>
      </c>
      <c r="Y41" s="168">
        <f t="shared" si="46"/>
        <v>294619.37599999993</v>
      </c>
      <c r="Z41" s="168">
        <f t="shared" si="46"/>
        <v>310000.44099999999</v>
      </c>
      <c r="AA41" s="168">
        <f t="shared" si="46"/>
        <v>314565.38099999999</v>
      </c>
      <c r="AB41" s="168">
        <f t="shared" si="46"/>
        <v>277620.78599999996</v>
      </c>
      <c r="AC41" s="168">
        <f t="shared" si="46"/>
        <v>308979.79100000008</v>
      </c>
      <c r="AD41" s="306">
        <f t="shared" si="46"/>
        <v>300663.18900000013</v>
      </c>
      <c r="AE41" s="57">
        <f t="shared" si="27"/>
        <v>-2.6916329942109234E-2</v>
      </c>
      <c r="AG41" s="199">
        <f t="shared" si="24"/>
        <v>2.4367274612649141</v>
      </c>
      <c r="AH41" s="173">
        <f t="shared" si="24"/>
        <v>2.1977303929278911</v>
      </c>
      <c r="AI41" s="173">
        <f t="shared" si="44"/>
        <v>2.0893603868853998</v>
      </c>
      <c r="AJ41" s="173">
        <f t="shared" si="44"/>
        <v>2.2294882187104732</v>
      </c>
      <c r="AK41" s="173">
        <f t="shared" si="44"/>
        <v>2.7924468878790245</v>
      </c>
      <c r="AL41" s="173">
        <f t="shared" si="44"/>
        <v>2.868142464335683</v>
      </c>
      <c r="AM41" s="173">
        <f t="shared" si="44"/>
        <v>2.4324892564915501</v>
      </c>
      <c r="AN41" s="173">
        <f t="shared" si="44"/>
        <v>2.5448286307112071</v>
      </c>
      <c r="AO41" s="173">
        <f t="shared" si="44"/>
        <v>2.511487006727033</v>
      </c>
      <c r="AP41" s="173">
        <f t="shared" si="44"/>
        <v>2.7796426172047206</v>
      </c>
      <c r="AQ41" s="173">
        <f t="shared" si="44"/>
        <v>2.6785299097800515</v>
      </c>
      <c r="AR41" s="173">
        <f>IF(AC41="","",(AC41/M41)*10)</f>
        <v>2.7799409892391358</v>
      </c>
      <c r="AS41" s="173">
        <f>IF(AD41="","",(AD41/N41)*10)</f>
        <v>2.7233753616001977</v>
      </c>
      <c r="AT41" s="61">
        <f t="shared" ref="AT41:AT42" si="47">IF(AS41="","",(AS41-AR41)/AR41)</f>
        <v>-2.0347779991696884E-2</v>
      </c>
      <c r="AW41" s="105"/>
    </row>
    <row r="42" spans="1:49" ht="20.100000000000001" customHeight="1" x14ac:dyDescent="0.25">
      <c r="A42" s="121" t="s">
        <v>85</v>
      </c>
      <c r="B42" s="117">
        <f>SUM(B29:B31)</f>
        <v>337442.86</v>
      </c>
      <c r="C42" s="154">
        <f>SUM(C29:C31)</f>
        <v>332800.42999999988</v>
      </c>
      <c r="D42" s="154">
        <f>SUM(D29:D31)</f>
        <v>434832.52999999991</v>
      </c>
      <c r="E42" s="154">
        <f t="shared" ref="E42:M42" si="48">SUM(E29:E31)</f>
        <v>397992.19999999995</v>
      </c>
      <c r="F42" s="154">
        <f t="shared" si="48"/>
        <v>320914.02999999997</v>
      </c>
      <c r="G42" s="154">
        <f t="shared" si="48"/>
        <v>319240.09999999998</v>
      </c>
      <c r="H42" s="154">
        <f t="shared" si="48"/>
        <v>375788.15999999986</v>
      </c>
      <c r="I42" s="154">
        <f t="shared" si="48"/>
        <v>329821.17</v>
      </c>
      <c r="J42" s="154">
        <f t="shared" si="48"/>
        <v>409296.98</v>
      </c>
      <c r="K42" s="154">
        <f t="shared" si="48"/>
        <v>362582.60999999987</v>
      </c>
      <c r="L42" s="154">
        <f t="shared" si="48"/>
        <v>323969.94999999995</v>
      </c>
      <c r="M42" s="154">
        <f t="shared" si="48"/>
        <v>371518.00999999989</v>
      </c>
      <c r="N42" s="154">
        <f t="shared" ref="N42" si="49">SUM(N29:N31)</f>
        <v>348571.84999999986</v>
      </c>
      <c r="O42" s="61">
        <f t="shared" si="26"/>
        <v>-6.1763250723699877E-2</v>
      </c>
      <c r="Q42" s="108" t="s">
        <v>85</v>
      </c>
      <c r="R42" s="19">
        <f>SUM(R29:R31)</f>
        <v>82216.569999999963</v>
      </c>
      <c r="S42" s="154">
        <f>SUM(S29:S31)</f>
        <v>78766.856</v>
      </c>
      <c r="T42" s="154">
        <f>SUM(T29:T31)</f>
        <v>86315.356999999989</v>
      </c>
      <c r="U42" s="154">
        <f t="shared" ref="U42:AC42" si="50">SUM(U29:U31)</f>
        <v>84446.709999999992</v>
      </c>
      <c r="V42" s="154">
        <f t="shared" si="50"/>
        <v>88812.746000000028</v>
      </c>
      <c r="W42" s="154">
        <f t="shared" si="50"/>
        <v>88470.203999999969</v>
      </c>
      <c r="X42" s="154">
        <f t="shared" si="50"/>
        <v>91011.791000000027</v>
      </c>
      <c r="Y42" s="154">
        <f t="shared" si="50"/>
        <v>89366.013999999952</v>
      </c>
      <c r="Z42" s="154">
        <f t="shared" si="50"/>
        <v>99643.168000000005</v>
      </c>
      <c r="AA42" s="154">
        <f t="shared" si="50"/>
        <v>99340.117999999988</v>
      </c>
      <c r="AB42" s="154">
        <f t="shared" si="50"/>
        <v>86053.720000000016</v>
      </c>
      <c r="AC42" s="154">
        <f t="shared" si="50"/>
        <v>101509.05600000001</v>
      </c>
      <c r="AD42" s="154">
        <f t="shared" ref="AD42" si="51">SUM(AD29:AD31)</f>
        <v>97446.615000000049</v>
      </c>
      <c r="AE42" s="52">
        <f t="shared" si="27"/>
        <v>-4.0020478566956251E-2</v>
      </c>
      <c r="AG42" s="197">
        <f t="shared" si="24"/>
        <v>2.4364590200545351</v>
      </c>
      <c r="AH42" s="156">
        <f t="shared" si="24"/>
        <v>2.3667894900255999</v>
      </c>
      <c r="AI42" s="156">
        <f t="shared" si="24"/>
        <v>1.9850252923809542</v>
      </c>
      <c r="AJ42" s="156">
        <f t="shared" si="24"/>
        <v>2.1218182165379122</v>
      </c>
      <c r="AK42" s="156">
        <f t="shared" si="24"/>
        <v>2.7674934000236773</v>
      </c>
      <c r="AL42" s="156">
        <f t="shared" si="24"/>
        <v>2.7712747865947911</v>
      </c>
      <c r="AM42" s="156">
        <f t="shared" si="24"/>
        <v>2.4218908599994227</v>
      </c>
      <c r="AN42" s="156">
        <f t="shared" si="24"/>
        <v>2.7095293488892769</v>
      </c>
      <c r="AO42" s="156">
        <f t="shared" si="24"/>
        <v>2.4344955587016552</v>
      </c>
      <c r="AP42" s="156">
        <f t="shared" si="24"/>
        <v>2.7397926778672597</v>
      </c>
      <c r="AQ42" s="156">
        <f t="shared" si="24"/>
        <v>2.6562253690504329</v>
      </c>
      <c r="AR42" s="156">
        <f t="shared" si="24"/>
        <v>2.7322782009948869</v>
      </c>
      <c r="AS42" s="156">
        <f t="shared" si="24"/>
        <v>2.7955962307340676</v>
      </c>
      <c r="AT42" s="61">
        <f t="shared" si="47"/>
        <v>2.3174078582526871E-2</v>
      </c>
      <c r="AW42" s="105"/>
    </row>
    <row r="43" spans="1:49" ht="20.100000000000001" customHeight="1" x14ac:dyDescent="0.25">
      <c r="A43" s="121" t="s">
        <v>86</v>
      </c>
      <c r="B43" s="117">
        <f>SUM(B32:B34)</f>
        <v>382397.61999999994</v>
      </c>
      <c r="C43" s="154">
        <f>SUM(C32:C34)</f>
        <v>466419.70999999996</v>
      </c>
      <c r="D43" s="154">
        <f>SUM(D32:D34)</f>
        <v>416251.13000000024</v>
      </c>
      <c r="E43" s="154">
        <f t="shared" ref="E43:M43" si="52">SUM(E32:E34)</f>
        <v>452362.07000000007</v>
      </c>
      <c r="F43" s="154">
        <f t="shared" si="52"/>
        <v>346745.78999999992</v>
      </c>
      <c r="G43" s="154">
        <f t="shared" si="52"/>
        <v>356512.32999999996</v>
      </c>
      <c r="H43" s="154">
        <f t="shared" si="52"/>
        <v>427716.65999999992</v>
      </c>
      <c r="I43" s="154">
        <f t="shared" si="52"/>
        <v>426590.23</v>
      </c>
      <c r="J43" s="154">
        <f t="shared" si="52"/>
        <v>454858.03</v>
      </c>
      <c r="K43" s="154">
        <f t="shared" si="52"/>
        <v>390784.71999999991</v>
      </c>
      <c r="L43" s="154">
        <f t="shared" si="52"/>
        <v>348578.50999999989</v>
      </c>
      <c r="M43" s="154">
        <f t="shared" si="52"/>
        <v>402799.82999999984</v>
      </c>
      <c r="N43" s="154">
        <f t="shared" ref="N43" si="53">SUM(N32:N34)</f>
        <v>387186.98999999976</v>
      </c>
      <c r="O43" s="52">
        <f t="shared" si="26"/>
        <v>-3.8760790936778922E-2</v>
      </c>
      <c r="Q43" s="109" t="s">
        <v>86</v>
      </c>
      <c r="R43" s="19">
        <f>SUM(R32:R34)</f>
        <v>86998.260999999969</v>
      </c>
      <c r="S43" s="154">
        <f>SUM(S32:S34)</f>
        <v>91054.148000000016</v>
      </c>
      <c r="T43" s="154">
        <f>SUM(T32:T34)</f>
        <v>86989.97</v>
      </c>
      <c r="U43" s="154">
        <f t="shared" ref="U43:AC43" si="54">SUM(U32:U34)</f>
        <v>94857.412999999986</v>
      </c>
      <c r="V43" s="154">
        <f t="shared" si="54"/>
        <v>91989.164000000033</v>
      </c>
      <c r="W43" s="154">
        <f t="shared" si="54"/>
        <v>97881.056000000011</v>
      </c>
      <c r="X43" s="154">
        <f t="shared" si="54"/>
        <v>97771.116999999969</v>
      </c>
      <c r="Y43" s="154">
        <f t="shared" si="54"/>
        <v>103996.73799999995</v>
      </c>
      <c r="Z43" s="154">
        <f t="shared" si="54"/>
        <v>107258.03199999998</v>
      </c>
      <c r="AA43" s="154">
        <f t="shared" si="54"/>
        <v>100592.079</v>
      </c>
      <c r="AB43" s="154">
        <f t="shared" si="54"/>
        <v>90380.885999999999</v>
      </c>
      <c r="AC43" s="154">
        <f t="shared" si="54"/>
        <v>108425.69100000005</v>
      </c>
      <c r="AD43" s="154">
        <f t="shared" ref="AD43" si="55">SUM(AD32:AD34)</f>
        <v>101809.96000000009</v>
      </c>
      <c r="AE43" s="52">
        <f t="shared" si="27"/>
        <v>-6.1016267814239272E-2</v>
      </c>
      <c r="AG43" s="198">
        <f t="shared" si="24"/>
        <v>2.2750732862824821</v>
      </c>
      <c r="AH43" s="157">
        <f t="shared" si="24"/>
        <v>1.9521934010893327</v>
      </c>
      <c r="AI43" s="157">
        <f t="shared" si="24"/>
        <v>2.0898434558003469</v>
      </c>
      <c r="AJ43" s="157">
        <f t="shared" si="24"/>
        <v>2.0969356029341712</v>
      </c>
      <c r="AK43" s="157">
        <f t="shared" si="24"/>
        <v>2.6529280715996597</v>
      </c>
      <c r="AL43" s="157">
        <f t="shared" si="24"/>
        <v>2.7455167118623924</v>
      </c>
      <c r="AM43" s="157">
        <f t="shared" si="24"/>
        <v>2.2858851698692302</v>
      </c>
      <c r="AN43" s="157">
        <f t="shared" si="24"/>
        <v>2.4378602857360319</v>
      </c>
      <c r="AO43" s="157">
        <f t="shared" si="24"/>
        <v>2.3580551496474618</v>
      </c>
      <c r="AP43" s="157">
        <f t="shared" si="24"/>
        <v>2.5741047142273121</v>
      </c>
      <c r="AQ43" s="157">
        <f t="shared" si="24"/>
        <v>2.5928415954270969</v>
      </c>
      <c r="AR43" s="157">
        <f t="shared" si="24"/>
        <v>2.6918008133220934</v>
      </c>
      <c r="AS43" s="157">
        <f t="shared" si="24"/>
        <v>2.6294778138077457</v>
      </c>
      <c r="AT43" s="52">
        <f>IF(AS43="","",(AS43-AR43)/AR43)</f>
        <v>-2.3152901658214309E-2</v>
      </c>
      <c r="AW43" s="105"/>
    </row>
    <row r="44" spans="1:49" ht="20.100000000000001" customHeight="1" x14ac:dyDescent="0.25">
      <c r="A44" s="121" t="s">
        <v>87</v>
      </c>
      <c r="B44" s="117">
        <f>SUM(B35:B37)</f>
        <v>350097.77999999997</v>
      </c>
      <c r="C44" s="154">
        <f>SUM(C35:C37)</f>
        <v>402574.6700000001</v>
      </c>
      <c r="D44" s="154">
        <f>SUM(D35:D37)</f>
        <v>433753.65999999992</v>
      </c>
      <c r="E44" s="154">
        <f t="shared" ref="E44:M44" si="56">SUM(E35:E37)</f>
        <v>380039.47999999986</v>
      </c>
      <c r="F44" s="154">
        <f t="shared" si="56"/>
        <v>326934.71000000002</v>
      </c>
      <c r="G44" s="154">
        <f t="shared" si="56"/>
        <v>312275.05999999988</v>
      </c>
      <c r="H44" s="154">
        <f t="shared" si="56"/>
        <v>397927.66000000009</v>
      </c>
      <c r="I44" s="154">
        <f t="shared" si="56"/>
        <v>401306.53999999992</v>
      </c>
      <c r="J44" s="154">
        <f t="shared" si="56"/>
        <v>370175.25</v>
      </c>
      <c r="K44" s="154">
        <f t="shared" si="56"/>
        <v>378308.29999999981</v>
      </c>
      <c r="L44" s="154">
        <f t="shared" si="56"/>
        <v>363918.54</v>
      </c>
      <c r="M44" s="154">
        <f t="shared" si="56"/>
        <v>337143.84999999986</v>
      </c>
      <c r="N44" s="154">
        <f t="shared" ref="N44" si="57">SUM(N35:N37)</f>
        <v>368250.5199999999</v>
      </c>
      <c r="O44" s="52">
        <f t="shared" si="26"/>
        <v>9.2265274896754179E-2</v>
      </c>
      <c r="Q44" s="109" t="s">
        <v>87</v>
      </c>
      <c r="R44" s="19">
        <f>SUM(R35:R37)</f>
        <v>91499.962999999989</v>
      </c>
      <c r="S44" s="154">
        <f>SUM(S35:S37)</f>
        <v>94301.094000000012</v>
      </c>
      <c r="T44" s="154">
        <f>SUM(T35:T37)</f>
        <v>95143.493000000002</v>
      </c>
      <c r="U44" s="154">
        <f t="shared" ref="U44:AC44" si="58">SUM(U35:U37)</f>
        <v>95010.713999999993</v>
      </c>
      <c r="V44" s="154">
        <f t="shared" si="58"/>
        <v>96933.330000000016</v>
      </c>
      <c r="W44" s="154">
        <f t="shared" si="58"/>
        <v>97029.099999999919</v>
      </c>
      <c r="X44" s="154">
        <f t="shared" si="58"/>
        <v>103464.25199999993</v>
      </c>
      <c r="Y44" s="154">
        <f t="shared" si="58"/>
        <v>101256.62400000007</v>
      </c>
      <c r="Z44" s="154">
        <f t="shared" si="58"/>
        <v>103099.24100000001</v>
      </c>
      <c r="AA44" s="154">
        <f t="shared" si="58"/>
        <v>114633.18400000001</v>
      </c>
      <c r="AB44" s="154">
        <f t="shared" si="58"/>
        <v>101186.17999999993</v>
      </c>
      <c r="AC44" s="154">
        <f t="shared" si="58"/>
        <v>99045.043999999994</v>
      </c>
      <c r="AD44" s="154">
        <f t="shared" ref="AD44" si="59">SUM(AD35:AD37)</f>
        <v>101406.614</v>
      </c>
      <c r="AE44" s="52">
        <f t="shared" si="27"/>
        <v>2.3843393920850872E-2</v>
      </c>
      <c r="AG44" s="198">
        <f t="shared" si="24"/>
        <v>2.613554504687233</v>
      </c>
      <c r="AH44" s="157">
        <f t="shared" si="24"/>
        <v>2.3424497621770386</v>
      </c>
      <c r="AI44" s="157">
        <f t="shared" si="24"/>
        <v>2.1934914163029777</v>
      </c>
      <c r="AJ44" s="157">
        <f t="shared" si="24"/>
        <v>2.5000222082189993</v>
      </c>
      <c r="AK44" s="157">
        <f t="shared" si="24"/>
        <v>2.9649140037776966</v>
      </c>
      <c r="AL44" s="157">
        <f t="shared" si="24"/>
        <v>3.1071677642140223</v>
      </c>
      <c r="AM44" s="157">
        <f t="shared" si="24"/>
        <v>2.6000769084511473</v>
      </c>
      <c r="AN44" s="157">
        <f t="shared" si="24"/>
        <v>2.5231740305054604</v>
      </c>
      <c r="AO44" s="157">
        <f t="shared" si="24"/>
        <v>2.7851467919586739</v>
      </c>
      <c r="AP44" s="157">
        <f t="shared" si="24"/>
        <v>3.0301524973150222</v>
      </c>
      <c r="AQ44" s="157">
        <f t="shared" si="24"/>
        <v>2.780462352921067</v>
      </c>
      <c r="AR44" s="157">
        <f t="shared" si="24"/>
        <v>2.9377680773355359</v>
      </c>
      <c r="AS44" s="157">
        <f t="shared" si="24"/>
        <v>2.7537398725193936</v>
      </c>
      <c r="AT44" s="52">
        <f>IF(AS44="","",(AS44-AR44)/AR44)</f>
        <v>-6.264218276313023E-2</v>
      </c>
      <c r="AW44" s="105"/>
    </row>
    <row r="45" spans="1:49" ht="20.100000000000001" customHeight="1" thickBot="1" x14ac:dyDescent="0.3">
      <c r="A45" s="122" t="s">
        <v>88</v>
      </c>
      <c r="B45" s="196">
        <f>SUM(B38:B40)</f>
        <v>427021.0799999999</v>
      </c>
      <c r="C45" s="155">
        <f>SUM(C38:C40)</f>
        <v>480037.80000000005</v>
      </c>
      <c r="D45" s="155">
        <f>IF(D40="","",SUM(D38:D40))</f>
        <v>581834.22999999986</v>
      </c>
      <c r="E45" s="155">
        <f t="shared" ref="E45:L45" si="60">IF(E40="","",SUM(E38:E40))</f>
        <v>407657.96999999974</v>
      </c>
      <c r="F45" s="155">
        <f t="shared" si="60"/>
        <v>389896.20999999979</v>
      </c>
      <c r="G45" s="155">
        <f t="shared" si="60"/>
        <v>414494.53</v>
      </c>
      <c r="H45" s="155">
        <f t="shared" si="60"/>
        <v>445352.96000000014</v>
      </c>
      <c r="I45" s="155">
        <f t="shared" si="60"/>
        <v>520911.64999999973</v>
      </c>
      <c r="J45" s="155">
        <f t="shared" si="60"/>
        <v>447178.6</v>
      </c>
      <c r="K45" s="155">
        <f t="shared" si="60"/>
        <v>436294.14999999967</v>
      </c>
      <c r="L45" s="155">
        <f t="shared" si="60"/>
        <v>375280.25999999972</v>
      </c>
      <c r="M45" s="155">
        <f>SUM(M38:M40)</f>
        <v>397265.69</v>
      </c>
      <c r="N45" s="155">
        <f>SUM(N38:N40)</f>
        <v>0</v>
      </c>
      <c r="O45" s="55">
        <f t="shared" si="26"/>
        <v>-1</v>
      </c>
      <c r="Q45" s="110" t="s">
        <v>88</v>
      </c>
      <c r="R45" s="21">
        <f>SUM(R38:R40)</f>
        <v>125441.85800000001</v>
      </c>
      <c r="S45" s="155">
        <f>SUM(S38:S40)</f>
        <v>126865.47399999999</v>
      </c>
      <c r="T45" s="155">
        <f>IF(T40="","",SUM(T38:T40))</f>
        <v>137614.27400000003</v>
      </c>
      <c r="U45" s="155">
        <f t="shared" ref="U45:AB45" si="61">IF(U40="","",SUM(U38:U40))</f>
        <v>133283.21699999986</v>
      </c>
      <c r="V45" s="155">
        <f t="shared" si="61"/>
        <v>129217.92900000005</v>
      </c>
      <c r="W45" s="155">
        <f t="shared" si="61"/>
        <v>138507.0309999999</v>
      </c>
      <c r="X45" s="155">
        <f t="shared" si="61"/>
        <v>139017.64100000003</v>
      </c>
      <c r="Y45" s="155">
        <f t="shared" si="61"/>
        <v>147745.076</v>
      </c>
      <c r="Z45" s="155">
        <f t="shared" si="61"/>
        <v>144201.65400000001</v>
      </c>
      <c r="AA45" s="155">
        <f t="shared" si="61"/>
        <v>140364.57099999997</v>
      </c>
      <c r="AB45" s="155">
        <f t="shared" si="61"/>
        <v>116333.356</v>
      </c>
      <c r="AC45" s="155">
        <f>SUM(AC38:AC40)</f>
        <v>120666.09900000007</v>
      </c>
      <c r="AD45" s="155">
        <f>SUM(AD38:AD40)</f>
        <v>0</v>
      </c>
      <c r="AE45" s="55">
        <f t="shared" si="27"/>
        <v>-1</v>
      </c>
      <c r="AG45" s="200">
        <f t="shared" ref="AG45:AH45" si="62">(R45/B45)*10</f>
        <v>2.9376034082439215</v>
      </c>
      <c r="AH45" s="158">
        <f t="shared" si="62"/>
        <v>2.642822586054681</v>
      </c>
      <c r="AI45" s="158">
        <f t="shared" ref="AI45:AQ45" si="63">IF(T40="","",(T45/D45)*10)</f>
        <v>2.3651800960558829</v>
      </c>
      <c r="AJ45" s="158">
        <f t="shared" si="63"/>
        <v>3.2694863539648189</v>
      </c>
      <c r="AK45" s="158">
        <f t="shared" si="63"/>
        <v>3.3141622228130947</v>
      </c>
      <c r="AL45" s="158">
        <f t="shared" si="63"/>
        <v>3.3415888745262787</v>
      </c>
      <c r="AM45" s="158">
        <f t="shared" si="63"/>
        <v>3.1215160442629593</v>
      </c>
      <c r="AN45" s="158">
        <f t="shared" si="63"/>
        <v>2.8362789736032989</v>
      </c>
      <c r="AO45" s="158">
        <f t="shared" si="63"/>
        <v>3.2246993483140747</v>
      </c>
      <c r="AP45" s="158">
        <f t="shared" si="63"/>
        <v>3.2172003910664415</v>
      </c>
      <c r="AQ45" s="158">
        <f t="shared" si="63"/>
        <v>3.0999060808580792</v>
      </c>
      <c r="AR45" s="158">
        <f>IF(AC40="","",(AC45/M45)*10)</f>
        <v>3.0374155643795984</v>
      </c>
      <c r="AS45" s="158" t="str">
        <f>IF(AD40="","",(AD45/N45)*10)</f>
        <v/>
      </c>
      <c r="AT45" s="55"/>
      <c r="AW45" s="105"/>
    </row>
    <row r="46" spans="1:49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W46" s="105"/>
    </row>
    <row r="47" spans="1:49" ht="15.75" thickBot="1" x14ac:dyDescent="0.3">
      <c r="O47" s="107" t="s">
        <v>1</v>
      </c>
      <c r="AE47" s="297">
        <v>1000</v>
      </c>
      <c r="AT47" s="297" t="s">
        <v>47</v>
      </c>
      <c r="AW47" s="105"/>
    </row>
    <row r="48" spans="1:49" ht="20.100000000000001" customHeight="1" x14ac:dyDescent="0.25">
      <c r="A48" s="331" t="s">
        <v>15</v>
      </c>
      <c r="B48" s="333" t="s">
        <v>72</v>
      </c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8"/>
      <c r="O48" s="329" t="s">
        <v>131</v>
      </c>
      <c r="Q48" s="334" t="s">
        <v>3</v>
      </c>
      <c r="R48" s="326" t="s">
        <v>72</v>
      </c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8"/>
      <c r="AE48" s="329" t="s">
        <v>131</v>
      </c>
      <c r="AG48" s="326" t="s">
        <v>72</v>
      </c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8"/>
      <c r="AT48" s="329" t="str">
        <f>AE48</f>
        <v>D       2022/2021</v>
      </c>
      <c r="AW48" s="105"/>
    </row>
    <row r="49" spans="1:49" ht="20.100000000000001" customHeight="1" thickBot="1" x14ac:dyDescent="0.3">
      <c r="A49" s="332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267">
        <v>2019</v>
      </c>
      <c r="L49" s="267">
        <v>2020</v>
      </c>
      <c r="M49" s="267">
        <v>2021</v>
      </c>
      <c r="N49" s="133">
        <v>2022</v>
      </c>
      <c r="O49" s="330"/>
      <c r="Q49" s="335"/>
      <c r="R49" s="25">
        <v>2010</v>
      </c>
      <c r="S49" s="135">
        <v>2011</v>
      </c>
      <c r="T49" s="135">
        <v>2012</v>
      </c>
      <c r="U49" s="135">
        <v>2013</v>
      </c>
      <c r="V49" s="135">
        <v>2014</v>
      </c>
      <c r="W49" s="135">
        <v>2015</v>
      </c>
      <c r="X49" s="135">
        <v>2016</v>
      </c>
      <c r="Y49" s="135">
        <v>2017</v>
      </c>
      <c r="Z49" s="135">
        <v>2018</v>
      </c>
      <c r="AA49" s="135">
        <v>2019</v>
      </c>
      <c r="AB49" s="135">
        <v>2020</v>
      </c>
      <c r="AC49" s="135">
        <v>2021</v>
      </c>
      <c r="AD49" s="133">
        <v>2022</v>
      </c>
      <c r="AE49" s="330"/>
      <c r="AG49" s="25">
        <v>2010</v>
      </c>
      <c r="AH49" s="135">
        <v>2011</v>
      </c>
      <c r="AI49" s="135">
        <v>2012</v>
      </c>
      <c r="AJ49" s="135">
        <v>2013</v>
      </c>
      <c r="AK49" s="135">
        <v>2014</v>
      </c>
      <c r="AL49" s="135">
        <v>2015</v>
      </c>
      <c r="AM49" s="135">
        <v>2017</v>
      </c>
      <c r="AN49" s="135">
        <v>2017</v>
      </c>
      <c r="AO49" s="135">
        <v>2018</v>
      </c>
      <c r="AP49" s="135">
        <v>2019</v>
      </c>
      <c r="AQ49" s="135">
        <v>2020</v>
      </c>
      <c r="AR49" s="135">
        <v>2021</v>
      </c>
      <c r="AS49" s="133">
        <v>2022</v>
      </c>
      <c r="AT49" s="330"/>
      <c r="AW49" s="105"/>
    </row>
    <row r="50" spans="1:49" ht="3" customHeight="1" thickBot="1" x14ac:dyDescent="0.3">
      <c r="A50" s="299" t="s">
        <v>90</v>
      </c>
      <c r="B50" s="298"/>
      <c r="C50" s="298"/>
      <c r="D50" s="298"/>
      <c r="E50" s="298"/>
      <c r="F50" s="298"/>
      <c r="G50" s="298"/>
      <c r="H50" s="298"/>
      <c r="I50" s="298"/>
      <c r="J50" s="303"/>
      <c r="K50" s="298"/>
      <c r="L50" s="298"/>
      <c r="M50" s="298"/>
      <c r="N50" s="298"/>
      <c r="O50" s="300"/>
      <c r="Q50" s="299"/>
      <c r="R50" s="301">
        <v>2010</v>
      </c>
      <c r="S50" s="301">
        <v>2011</v>
      </c>
      <c r="T50" s="301">
        <v>2012</v>
      </c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2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0"/>
      <c r="AW50" s="105"/>
    </row>
    <row r="51" spans="1:49" ht="20.100000000000001" customHeight="1" x14ac:dyDescent="0.25">
      <c r="A51" s="120" t="s">
        <v>73</v>
      </c>
      <c r="B51" s="115">
        <v>77038.130000000048</v>
      </c>
      <c r="C51" s="153">
        <v>75617.27</v>
      </c>
      <c r="D51" s="153">
        <v>113844.10000000002</v>
      </c>
      <c r="E51" s="153">
        <v>93610.949999999983</v>
      </c>
      <c r="F51" s="153">
        <v>94388.039999999921</v>
      </c>
      <c r="G51" s="153">
        <v>91436.9399999999</v>
      </c>
      <c r="H51" s="153">
        <v>70145.979999999967</v>
      </c>
      <c r="I51" s="153">
        <v>96670.400000000038</v>
      </c>
      <c r="J51" s="153">
        <v>86690.71</v>
      </c>
      <c r="K51" s="204">
        <v>102746.46999999988</v>
      </c>
      <c r="L51" s="204">
        <v>136996.50000000012</v>
      </c>
      <c r="M51" s="204">
        <v>121646.66</v>
      </c>
      <c r="N51" s="112">
        <v>128659.4999999998</v>
      </c>
      <c r="O51" s="61">
        <f>IF(N51="","",(N51-M51)/M51)</f>
        <v>5.7649260571558586E-2</v>
      </c>
      <c r="Q51" s="109" t="s">
        <v>73</v>
      </c>
      <c r="R51" s="115">
        <v>14178.058999999999</v>
      </c>
      <c r="S51" s="153">
        <v>16344.844999999999</v>
      </c>
      <c r="T51" s="153">
        <v>18481.169000000002</v>
      </c>
      <c r="U51" s="153">
        <v>20000.632999999987</v>
      </c>
      <c r="V51" s="153">
        <v>18045.733999999989</v>
      </c>
      <c r="W51" s="153">
        <v>19063.57499999999</v>
      </c>
      <c r="X51" s="153">
        <v>17884.870999999992</v>
      </c>
      <c r="Y51" s="153">
        <v>22256.164000000001</v>
      </c>
      <c r="Z51" s="153">
        <v>22751.996999999999</v>
      </c>
      <c r="AA51" s="153">
        <v>25859.545000000013</v>
      </c>
      <c r="AB51" s="153">
        <v>35304.031000000017</v>
      </c>
      <c r="AC51" s="153">
        <v>29875.058000000012</v>
      </c>
      <c r="AD51" s="112">
        <v>35719.703999999983</v>
      </c>
      <c r="AE51" s="61">
        <f>IF(AD51="","",(AD51-AC51)/AC51)</f>
        <v>0.19563630637972215</v>
      </c>
      <c r="AG51" s="197">
        <f t="shared" ref="AG51:AS66" si="64">(R51/B51)*10</f>
        <v>1.8403950095881081</v>
      </c>
      <c r="AH51" s="156">
        <f t="shared" si="64"/>
        <v>2.1615227579625658</v>
      </c>
      <c r="AI51" s="156">
        <f t="shared" si="64"/>
        <v>1.6233752122420044</v>
      </c>
      <c r="AJ51" s="156">
        <f t="shared" si="64"/>
        <v>2.1365698136809841</v>
      </c>
      <c r="AK51" s="156">
        <f t="shared" si="64"/>
        <v>1.9118665881821473</v>
      </c>
      <c r="AL51" s="156">
        <f t="shared" si="64"/>
        <v>2.084887683249244</v>
      </c>
      <c r="AM51" s="156">
        <f t="shared" si="64"/>
        <v>2.5496644283820684</v>
      </c>
      <c r="AN51" s="156">
        <f t="shared" si="64"/>
        <v>2.3022728777371348</v>
      </c>
      <c r="AO51" s="156">
        <f t="shared" si="64"/>
        <v>2.6245023255663726</v>
      </c>
      <c r="AP51" s="156">
        <f t="shared" si="64"/>
        <v>2.5168305052232003</v>
      </c>
      <c r="AQ51" s="156">
        <f t="shared" si="64"/>
        <v>2.5770024051709339</v>
      </c>
      <c r="AR51" s="156">
        <f t="shared" si="64"/>
        <v>2.4558880613738192</v>
      </c>
      <c r="AS51" s="156">
        <f t="shared" si="64"/>
        <v>2.7762974362561677</v>
      </c>
      <c r="AT51" s="61">
        <f t="shared" ref="AT51" si="65">IF(AS51="","",(AS51-AR51)/AR51)</f>
        <v>0.13046578951286242</v>
      </c>
      <c r="AW51" s="105"/>
    </row>
    <row r="52" spans="1:49" ht="20.100000000000001" customHeight="1" x14ac:dyDescent="0.25">
      <c r="A52" s="121" t="s">
        <v>74</v>
      </c>
      <c r="B52" s="117">
        <v>72819.339999999982</v>
      </c>
      <c r="C52" s="154">
        <v>87274.840000000011</v>
      </c>
      <c r="D52" s="154">
        <v>101727.20000000001</v>
      </c>
      <c r="E52" s="154">
        <v>110658.78999999996</v>
      </c>
      <c r="F52" s="154">
        <v>109991.49999999996</v>
      </c>
      <c r="G52" s="154">
        <v>92866.790000000066</v>
      </c>
      <c r="H52" s="154">
        <v>72567.640000000072</v>
      </c>
      <c r="I52" s="154">
        <v>85040.37</v>
      </c>
      <c r="J52" s="154">
        <v>97721.83</v>
      </c>
      <c r="K52" s="202">
        <v>111683.34999999996</v>
      </c>
      <c r="L52" s="202">
        <v>113066.83</v>
      </c>
      <c r="M52" s="202">
        <v>124276.87000000002</v>
      </c>
      <c r="N52" s="119">
        <v>139222.91999999995</v>
      </c>
      <c r="O52" s="52">
        <f t="shared" ref="O52:O67" si="66">IF(N52="","",(N52-M52)/M52)</f>
        <v>0.12026413281892219</v>
      </c>
      <c r="Q52" s="109" t="s">
        <v>74</v>
      </c>
      <c r="R52" s="117">
        <v>14439.179</v>
      </c>
      <c r="S52" s="154">
        <v>17444.693999999992</v>
      </c>
      <c r="T52" s="154">
        <v>20090.994000000017</v>
      </c>
      <c r="U52" s="154">
        <v>22514.599000000009</v>
      </c>
      <c r="V52" s="154">
        <v>22065.344000000008</v>
      </c>
      <c r="W52" s="154">
        <v>19101.218999999997</v>
      </c>
      <c r="X52" s="154">
        <v>19254.929999999989</v>
      </c>
      <c r="Y52" s="154">
        <v>22517.317999999988</v>
      </c>
      <c r="Z52" s="154">
        <v>25713.953000000001</v>
      </c>
      <c r="AA52" s="154">
        <v>28323.108</v>
      </c>
      <c r="AB52" s="154">
        <v>28077.08600000001</v>
      </c>
      <c r="AC52" s="154">
        <v>31587.513999999974</v>
      </c>
      <c r="AD52" s="119">
        <v>37713.375000000029</v>
      </c>
      <c r="AE52" s="52">
        <f t="shared" ref="AE52:AE67" si="67">IF(AD52="","",(AD52-AC52)/AC52)</f>
        <v>0.19393298883856641</v>
      </c>
      <c r="AG52" s="198">
        <f t="shared" si="64"/>
        <v>1.9828769390109828</v>
      </c>
      <c r="AH52" s="157">
        <f t="shared" si="64"/>
        <v>1.9988227993313985</v>
      </c>
      <c r="AI52" s="157">
        <f t="shared" si="64"/>
        <v>1.9749874173279136</v>
      </c>
      <c r="AJ52" s="157">
        <f t="shared" si="64"/>
        <v>2.0345965286625685</v>
      </c>
      <c r="AK52" s="157">
        <f t="shared" si="64"/>
        <v>2.0060953800975545</v>
      </c>
      <c r="AL52" s="157">
        <f t="shared" si="64"/>
        <v>2.0568406639230217</v>
      </c>
      <c r="AM52" s="157">
        <f t="shared" si="64"/>
        <v>2.6533769046368283</v>
      </c>
      <c r="AN52" s="157">
        <f t="shared" si="64"/>
        <v>2.647838667682183</v>
      </c>
      <c r="AO52" s="157">
        <f t="shared" si="64"/>
        <v>2.631341738074287</v>
      </c>
      <c r="AP52" s="157">
        <f t="shared" si="64"/>
        <v>2.536018842558001</v>
      </c>
      <c r="AQ52" s="157">
        <f t="shared" si="64"/>
        <v>2.4832292547690611</v>
      </c>
      <c r="AR52" s="157">
        <f t="shared" si="64"/>
        <v>2.5417049850064592</v>
      </c>
      <c r="AS52" s="157">
        <f t="shared" ref="AS52" si="68">(AD52/N52)*10</f>
        <v>2.7088481551744525</v>
      </c>
      <c r="AT52" s="52">
        <f t="shared" ref="AT52" si="69">IF(AS52="","",(AS52-AR52)/AR52)</f>
        <v>6.5760255873113668E-2</v>
      </c>
      <c r="AW52" s="105"/>
    </row>
    <row r="53" spans="1:49" ht="20.100000000000001" customHeight="1" x14ac:dyDescent="0.25">
      <c r="A53" s="121" t="s">
        <v>75</v>
      </c>
      <c r="B53" s="117">
        <v>84633.959999999977</v>
      </c>
      <c r="C53" s="154">
        <v>105231.42000000006</v>
      </c>
      <c r="D53" s="154">
        <v>125552.12000000001</v>
      </c>
      <c r="E53" s="154">
        <v>103316.65999999999</v>
      </c>
      <c r="F53" s="154">
        <v>107623.27999999997</v>
      </c>
      <c r="G53" s="154">
        <v>129782.01999999996</v>
      </c>
      <c r="H53" s="154">
        <v>82471.939999999886</v>
      </c>
      <c r="I53" s="154">
        <v>109657.74999999996</v>
      </c>
      <c r="J53" s="154">
        <v>106502.67</v>
      </c>
      <c r="K53" s="202">
        <v>100151.61999999988</v>
      </c>
      <c r="L53" s="202">
        <v>137560.88999999996</v>
      </c>
      <c r="M53" s="202">
        <v>160491.21999999983</v>
      </c>
      <c r="N53" s="119">
        <v>144818.48000000007</v>
      </c>
      <c r="O53" s="52">
        <f t="shared" si="66"/>
        <v>-9.7654812518714579E-2</v>
      </c>
      <c r="Q53" s="109" t="s">
        <v>75</v>
      </c>
      <c r="R53" s="117">
        <v>16992.152000000002</v>
      </c>
      <c r="S53" s="154">
        <v>19273.382000000009</v>
      </c>
      <c r="T53" s="154">
        <v>22749.488000000016</v>
      </c>
      <c r="U53" s="154">
        <v>20836.083999999995</v>
      </c>
      <c r="V53" s="154">
        <v>21337.534000000003</v>
      </c>
      <c r="W53" s="154">
        <v>27425.90399999998</v>
      </c>
      <c r="X53" s="154">
        <v>21464.642000000003</v>
      </c>
      <c r="Y53" s="154">
        <v>29322.409999999974</v>
      </c>
      <c r="Z53" s="154">
        <v>27877.649000000001</v>
      </c>
      <c r="AA53" s="154">
        <v>26138.823000000029</v>
      </c>
      <c r="AB53" s="154">
        <v>35987.321000000011</v>
      </c>
      <c r="AC53" s="154">
        <v>45543.809999999983</v>
      </c>
      <c r="AD53" s="119">
        <v>41273.985000000037</v>
      </c>
      <c r="AE53" s="52">
        <f t="shared" si="67"/>
        <v>-9.3752037872983127E-2</v>
      </c>
      <c r="AG53" s="198">
        <f t="shared" si="64"/>
        <v>2.0077226683000542</v>
      </c>
      <c r="AH53" s="157">
        <f t="shared" si="64"/>
        <v>1.8315235126543004</v>
      </c>
      <c r="AI53" s="157">
        <f t="shared" si="64"/>
        <v>1.8119557041330736</v>
      </c>
      <c r="AJ53" s="157">
        <f t="shared" si="64"/>
        <v>2.0167206334389824</v>
      </c>
      <c r="AK53" s="157">
        <f t="shared" si="64"/>
        <v>1.9826132412987234</v>
      </c>
      <c r="AL53" s="157">
        <f t="shared" si="64"/>
        <v>2.113228319300315</v>
      </c>
      <c r="AM53" s="157">
        <f t="shared" si="64"/>
        <v>2.602660007755369</v>
      </c>
      <c r="AN53" s="157">
        <f t="shared" si="64"/>
        <v>2.6739934021991134</v>
      </c>
      <c r="AO53" s="157">
        <f t="shared" si="64"/>
        <v>2.617554001228326</v>
      </c>
      <c r="AP53" s="157">
        <f t="shared" si="64"/>
        <v>2.609925131515602</v>
      </c>
      <c r="AQ53" s="157">
        <f t="shared" si="64"/>
        <v>2.6161012043466729</v>
      </c>
      <c r="AR53" s="157">
        <f t="shared" si="64"/>
        <v>2.8377757985763976</v>
      </c>
      <c r="AS53" s="157">
        <f t="shared" ref="AS53" si="70">(AD53/N53)*10</f>
        <v>2.8500495931182273</v>
      </c>
      <c r="AT53" s="52">
        <f t="shared" ref="AT53" si="71">IF(AS53="","",(AS53-AR53)/AR53)</f>
        <v>4.3251459639577338E-3</v>
      </c>
      <c r="AW53" s="105"/>
    </row>
    <row r="54" spans="1:49" ht="20.100000000000001" customHeight="1" x14ac:dyDescent="0.25">
      <c r="A54" s="121" t="s">
        <v>76</v>
      </c>
      <c r="B54" s="117">
        <v>86281.630000000092</v>
      </c>
      <c r="C54" s="154">
        <v>90571.82</v>
      </c>
      <c r="D54" s="154">
        <v>114496.53999999998</v>
      </c>
      <c r="E54" s="154">
        <v>127144.32000000001</v>
      </c>
      <c r="F54" s="154">
        <v>101418.98</v>
      </c>
      <c r="G54" s="154">
        <v>138312.82000000012</v>
      </c>
      <c r="H54" s="154">
        <v>88569.839999999909</v>
      </c>
      <c r="I54" s="154">
        <v>90108.859999999855</v>
      </c>
      <c r="J54" s="154">
        <v>116074.35</v>
      </c>
      <c r="K54" s="202">
        <v>110198.37999999993</v>
      </c>
      <c r="L54" s="202">
        <v>117688.19999999992</v>
      </c>
      <c r="M54" s="202">
        <v>152709.8000000001</v>
      </c>
      <c r="N54" s="119">
        <v>130088.77</v>
      </c>
      <c r="O54" s="52">
        <f t="shared" si="66"/>
        <v>-0.14813083377753153</v>
      </c>
      <c r="Q54" s="109" t="s">
        <v>76</v>
      </c>
      <c r="R54" s="117">
        <v>16453.240000000009</v>
      </c>
      <c r="S54" s="154">
        <v>17348.706999999995</v>
      </c>
      <c r="T54" s="154">
        <v>21481.076000000001</v>
      </c>
      <c r="U54" s="154">
        <v>23047.187999999995</v>
      </c>
      <c r="V54" s="154">
        <v>22346.683000000005</v>
      </c>
      <c r="W54" s="154">
        <v>26898.605999999982</v>
      </c>
      <c r="X54" s="154">
        <v>21576.277000000009</v>
      </c>
      <c r="Y54" s="154">
        <v>21389.478000000017</v>
      </c>
      <c r="Z54" s="154">
        <v>27604.588</v>
      </c>
      <c r="AA54" s="154">
        <v>27317.737999999994</v>
      </c>
      <c r="AB54" s="154">
        <v>32348.051999999996</v>
      </c>
      <c r="AC54" s="154">
        <v>41453.064999999973</v>
      </c>
      <c r="AD54" s="119">
        <v>37378.63299999998</v>
      </c>
      <c r="AE54" s="52">
        <f t="shared" si="67"/>
        <v>-9.8290247054107965E-2</v>
      </c>
      <c r="AG54" s="198">
        <f t="shared" si="64"/>
        <v>1.9069227134443323</v>
      </c>
      <c r="AH54" s="157">
        <f t="shared" si="64"/>
        <v>1.915464103514757</v>
      </c>
      <c r="AI54" s="157">
        <f t="shared" si="64"/>
        <v>1.8761332001822941</v>
      </c>
      <c r="AJ54" s="157">
        <f t="shared" si="64"/>
        <v>1.8126793237794652</v>
      </c>
      <c r="AK54" s="157">
        <f t="shared" si="64"/>
        <v>2.2034024597762674</v>
      </c>
      <c r="AL54" s="157">
        <f t="shared" si="64"/>
        <v>1.9447659298682476</v>
      </c>
      <c r="AM54" s="157">
        <f t="shared" si="64"/>
        <v>2.43607496637682</v>
      </c>
      <c r="AN54" s="157">
        <f t="shared" si="64"/>
        <v>2.3737374992869791</v>
      </c>
      <c r="AO54" s="157">
        <f t="shared" si="64"/>
        <v>2.3781815706915439</v>
      </c>
      <c r="AP54" s="157">
        <f t="shared" si="64"/>
        <v>2.4789600355286541</v>
      </c>
      <c r="AQ54" s="157">
        <f t="shared" si="64"/>
        <v>2.7486232264577093</v>
      </c>
      <c r="AR54" s="157">
        <f t="shared" si="64"/>
        <v>2.7144993314116017</v>
      </c>
      <c r="AS54" s="157">
        <f t="shared" ref="AS54" si="72">(AD54/N54)*10</f>
        <v>2.8733174277841185</v>
      </c>
      <c r="AT54" s="52">
        <f t="shared" ref="AT54" si="73">IF(AS54="","",(AS54-AR54)/AR54)</f>
        <v>5.8507325654756276E-2</v>
      </c>
      <c r="AW54" s="105"/>
    </row>
    <row r="55" spans="1:49" ht="20.100000000000001" customHeight="1" x14ac:dyDescent="0.25">
      <c r="A55" s="121" t="s">
        <v>77</v>
      </c>
      <c r="B55" s="117">
        <v>103881.57000000004</v>
      </c>
      <c r="C55" s="154">
        <v>116719.58999999998</v>
      </c>
      <c r="D55" s="154">
        <v>131645.18999999994</v>
      </c>
      <c r="E55" s="154">
        <v>124200.61000000002</v>
      </c>
      <c r="F55" s="154">
        <v>115003.54999999996</v>
      </c>
      <c r="G55" s="154">
        <v>101873.18999999994</v>
      </c>
      <c r="H55" s="154">
        <v>98498.06999999992</v>
      </c>
      <c r="I55" s="154">
        <v>125707.18999999987</v>
      </c>
      <c r="J55" s="154">
        <v>118085.03</v>
      </c>
      <c r="K55" s="202">
        <v>138059.79999999987</v>
      </c>
      <c r="L55" s="202">
        <v>116199.34999999993</v>
      </c>
      <c r="M55" s="202">
        <v>158470.35999999993</v>
      </c>
      <c r="N55" s="119">
        <v>147437.25999999975</v>
      </c>
      <c r="O55" s="52">
        <f t="shared" si="66"/>
        <v>-6.9622483346413716E-2</v>
      </c>
      <c r="Q55" s="109" t="s">
        <v>77</v>
      </c>
      <c r="R55" s="117">
        <v>18200.404999999999</v>
      </c>
      <c r="S55" s="154">
        <v>20446.271000000008</v>
      </c>
      <c r="T55" s="154">
        <v>22726.202999999998</v>
      </c>
      <c r="U55" s="154">
        <v>24859.089999999986</v>
      </c>
      <c r="V55" s="154">
        <v>23995.31</v>
      </c>
      <c r="W55" s="154">
        <v>23727.782000000003</v>
      </c>
      <c r="X55" s="154">
        <v>22966.652000000002</v>
      </c>
      <c r="Y55" s="154">
        <v>30743.068000000036</v>
      </c>
      <c r="Z55" s="154">
        <v>29718.337</v>
      </c>
      <c r="AA55" s="154">
        <v>31960.788000000026</v>
      </c>
      <c r="AB55" s="154">
        <v>29316.248000000011</v>
      </c>
      <c r="AC55" s="154">
        <v>42035.093000000081</v>
      </c>
      <c r="AD55" s="119">
        <v>42309.952000000027</v>
      </c>
      <c r="AE55" s="52">
        <f t="shared" si="67"/>
        <v>6.5387984273032364E-3</v>
      </c>
      <c r="AG55" s="198">
        <f t="shared" si="64"/>
        <v>1.7520340711061637</v>
      </c>
      <c r="AH55" s="157">
        <f t="shared" si="64"/>
        <v>1.7517428736684229</v>
      </c>
      <c r="AI55" s="157">
        <f t="shared" si="64"/>
        <v>1.726322321385233</v>
      </c>
      <c r="AJ55" s="157">
        <f t="shared" si="64"/>
        <v>2.0015272066699175</v>
      </c>
      <c r="AK55" s="157">
        <f t="shared" si="64"/>
        <v>2.0864842867894087</v>
      </c>
      <c r="AL55" s="157">
        <f t="shared" si="64"/>
        <v>2.3291488172697856</v>
      </c>
      <c r="AM55" s="157">
        <f t="shared" si="64"/>
        <v>2.331685483786639</v>
      </c>
      <c r="AN55" s="157">
        <f t="shared" si="64"/>
        <v>2.4456093561553693</v>
      </c>
      <c r="AO55" s="157">
        <f t="shared" si="64"/>
        <v>2.5166896261109475</v>
      </c>
      <c r="AP55" s="157">
        <f t="shared" si="64"/>
        <v>2.3149959655163963</v>
      </c>
      <c r="AQ55" s="157">
        <f t="shared" si="64"/>
        <v>2.5229270215366979</v>
      </c>
      <c r="AR55" s="157">
        <f t="shared" si="64"/>
        <v>2.6525523763560646</v>
      </c>
      <c r="AS55" s="157">
        <f t="shared" ref="AS55" si="74">(AD55/N55)*10</f>
        <v>2.8696919625337651</v>
      </c>
      <c r="AT55" s="52">
        <f t="shared" ref="AT55" si="75">IF(AS55="","",(AS55-AR55)/AR55)</f>
        <v>8.1860621533134587E-2</v>
      </c>
      <c r="AW55" s="105"/>
    </row>
    <row r="56" spans="1:49" ht="20.100000000000001" customHeight="1" x14ac:dyDescent="0.25">
      <c r="A56" s="121" t="s">
        <v>78</v>
      </c>
      <c r="B56" s="117">
        <v>80469.45</v>
      </c>
      <c r="C56" s="154">
        <v>123040.03000000013</v>
      </c>
      <c r="D56" s="154">
        <v>125120.51999999996</v>
      </c>
      <c r="E56" s="154">
        <v>89935.11</v>
      </c>
      <c r="F56" s="154">
        <v>114563.67999999995</v>
      </c>
      <c r="G56" s="154">
        <v>112203.61000000006</v>
      </c>
      <c r="H56" s="154">
        <v>84181.98000000001</v>
      </c>
      <c r="I56" s="154">
        <v>122243.79999999989</v>
      </c>
      <c r="J56" s="154">
        <v>107462.64</v>
      </c>
      <c r="K56" s="202">
        <v>99905.849999999889</v>
      </c>
      <c r="L56" s="202">
        <v>139118.61999999991</v>
      </c>
      <c r="M56" s="202">
        <v>143847.72999999998</v>
      </c>
      <c r="N56" s="119">
        <v>133743.93</v>
      </c>
      <c r="O56" s="52">
        <f t="shared" si="66"/>
        <v>-7.0239551225452015E-2</v>
      </c>
      <c r="Q56" s="109" t="s">
        <v>78</v>
      </c>
      <c r="R56" s="117">
        <v>17415.862000000005</v>
      </c>
      <c r="S56" s="154">
        <v>20004.232999999982</v>
      </c>
      <c r="T56" s="154">
        <v>23077.424999999992</v>
      </c>
      <c r="U56" s="154">
        <v>20396.612000000005</v>
      </c>
      <c r="V56" s="154">
        <v>22655.134000000016</v>
      </c>
      <c r="W56" s="154">
        <v>25022.574999999983</v>
      </c>
      <c r="X56" s="154">
        <v>20750.199000000015</v>
      </c>
      <c r="Y56" s="154">
        <v>28108.851999999995</v>
      </c>
      <c r="Z56" s="154">
        <v>27267.624</v>
      </c>
      <c r="AA56" s="154">
        <v>25611.110000000004</v>
      </c>
      <c r="AB56" s="154">
        <v>32107.317999999985</v>
      </c>
      <c r="AC56" s="154">
        <v>37813.970000000023</v>
      </c>
      <c r="AD56" s="119">
        <v>38237.15100000002</v>
      </c>
      <c r="AE56" s="52">
        <f t="shared" si="67"/>
        <v>1.1191128569679317E-2</v>
      </c>
      <c r="AG56" s="198">
        <f t="shared" si="64"/>
        <v>2.1642824699311363</v>
      </c>
      <c r="AH56" s="157">
        <f t="shared" si="64"/>
        <v>1.6258312843389231</v>
      </c>
      <c r="AI56" s="157">
        <f t="shared" si="64"/>
        <v>1.8444156881700937</v>
      </c>
      <c r="AJ56" s="157">
        <f t="shared" si="64"/>
        <v>2.2679253964330508</v>
      </c>
      <c r="AK56" s="157">
        <f t="shared" si="64"/>
        <v>1.9775145141985686</v>
      </c>
      <c r="AL56" s="157">
        <f t="shared" si="64"/>
        <v>2.2301042720461464</v>
      </c>
      <c r="AM56" s="157">
        <f t="shared" si="64"/>
        <v>2.4649217088977964</v>
      </c>
      <c r="AN56" s="157">
        <f t="shared" si="64"/>
        <v>2.2994092133916011</v>
      </c>
      <c r="AO56" s="157">
        <f t="shared" si="64"/>
        <v>2.5374049995421668</v>
      </c>
      <c r="AP56" s="157">
        <f t="shared" si="64"/>
        <v>2.5635245583717103</v>
      </c>
      <c r="AQ56" s="157">
        <f t="shared" si="64"/>
        <v>2.3079094660369694</v>
      </c>
      <c r="AR56" s="157">
        <f t="shared" si="64"/>
        <v>2.6287498593130412</v>
      </c>
      <c r="AS56" s="157">
        <f t="shared" ref="AS56" si="76">(AD56/N56)*10</f>
        <v>2.858982160910033</v>
      </c>
      <c r="AT56" s="52">
        <f t="shared" ref="AT56" si="77">IF(AS56="","",(AS56-AR56)/AR56)</f>
        <v>8.7582430401787009E-2</v>
      </c>
      <c r="AW56" s="105"/>
    </row>
    <row r="57" spans="1:49" ht="20.100000000000001" customHeight="1" x14ac:dyDescent="0.25">
      <c r="A57" s="121" t="s">
        <v>79</v>
      </c>
      <c r="B57" s="117">
        <v>121245.22000000007</v>
      </c>
      <c r="C57" s="154">
        <v>148123.03999999998</v>
      </c>
      <c r="D57" s="154">
        <v>145034.51999999987</v>
      </c>
      <c r="E57" s="154">
        <v>118029.58</v>
      </c>
      <c r="F57" s="154">
        <v>152352.9499999999</v>
      </c>
      <c r="G57" s="154">
        <v>143202.34999999995</v>
      </c>
      <c r="H57" s="154">
        <v>113759.98999999999</v>
      </c>
      <c r="I57" s="154">
        <v>109766.18999999993</v>
      </c>
      <c r="J57" s="154">
        <v>119696.71</v>
      </c>
      <c r="K57" s="202">
        <v>134141.46999999994</v>
      </c>
      <c r="L57" s="202">
        <v>184285.92000000013</v>
      </c>
      <c r="M57" s="202">
        <v>165955.71</v>
      </c>
      <c r="N57" s="119">
        <v>166186.45999999985</v>
      </c>
      <c r="O57" s="52">
        <f t="shared" si="66"/>
        <v>1.3904312180632681E-3</v>
      </c>
      <c r="Q57" s="109" t="s">
        <v>79</v>
      </c>
      <c r="R57" s="117">
        <v>21585.097000000031</v>
      </c>
      <c r="S57" s="154">
        <v>27388.943999999978</v>
      </c>
      <c r="T57" s="154">
        <v>30041.980000000014</v>
      </c>
      <c r="U57" s="154">
        <v>31158.237999999987</v>
      </c>
      <c r="V57" s="154">
        <v>32854.051000000014</v>
      </c>
      <c r="W57" s="154">
        <v>32382.404999999973</v>
      </c>
      <c r="X57" s="154">
        <v>26168.737000000016</v>
      </c>
      <c r="Y57" s="154">
        <v>29583.368000000006</v>
      </c>
      <c r="Z57" s="154">
        <v>33476.61</v>
      </c>
      <c r="AA57" s="154">
        <v>36683.536999999989</v>
      </c>
      <c r="AB57" s="154">
        <v>47305.887999999992</v>
      </c>
      <c r="AC57" s="154">
        <v>47700.946000000025</v>
      </c>
      <c r="AD57" s="119">
        <v>48339.469000000026</v>
      </c>
      <c r="AE57" s="52">
        <f t="shared" si="67"/>
        <v>1.3385960940900433E-2</v>
      </c>
      <c r="AG57" s="198">
        <f t="shared" si="64"/>
        <v>1.78028436914874</v>
      </c>
      <c r="AH57" s="157">
        <f t="shared" si="64"/>
        <v>1.8490670998920886</v>
      </c>
      <c r="AI57" s="157">
        <f t="shared" si="64"/>
        <v>2.0713675613226452</v>
      </c>
      <c r="AJ57" s="157">
        <f t="shared" si="64"/>
        <v>2.6398668876056313</v>
      </c>
      <c r="AK57" s="157">
        <f t="shared" si="64"/>
        <v>2.1564433770399614</v>
      </c>
      <c r="AL57" s="157">
        <f t="shared" si="64"/>
        <v>2.2613040218962874</v>
      </c>
      <c r="AM57" s="157">
        <f t="shared" si="64"/>
        <v>2.3003462816760107</v>
      </c>
      <c r="AN57" s="157">
        <f t="shared" si="64"/>
        <v>2.695125703096739</v>
      </c>
      <c r="AO57" s="157">
        <f t="shared" si="64"/>
        <v>2.7967861439132284</v>
      </c>
      <c r="AP57" s="157">
        <f t="shared" si="64"/>
        <v>2.7346902490333531</v>
      </c>
      <c r="AQ57" s="157">
        <f t="shared" si="64"/>
        <v>2.5669833050728972</v>
      </c>
      <c r="AR57" s="157">
        <f t="shared" si="64"/>
        <v>2.8743178526367079</v>
      </c>
      <c r="AS57" s="157">
        <f t="shared" ref="AS57" si="78">(AD57/N57)*10</f>
        <v>2.9087489438068581</v>
      </c>
      <c r="AT57" s="52">
        <f t="shared" ref="AT57" si="79">IF(AS57="","",(AS57-AR57)/AR57)</f>
        <v>1.197887392257798E-2</v>
      </c>
      <c r="AW57" s="105"/>
    </row>
    <row r="58" spans="1:49" ht="20.100000000000001" customHeight="1" x14ac:dyDescent="0.25">
      <c r="A58" s="121" t="s">
        <v>80</v>
      </c>
      <c r="B58" s="117">
        <v>103944.79999999996</v>
      </c>
      <c r="C58" s="154">
        <v>126697.19000000006</v>
      </c>
      <c r="D58" s="154">
        <v>128779.38999999998</v>
      </c>
      <c r="E58" s="154">
        <v>107220.34000000003</v>
      </c>
      <c r="F58" s="154">
        <v>93191.830000000045</v>
      </c>
      <c r="G58" s="154">
        <v>109094.74000000005</v>
      </c>
      <c r="H58" s="154">
        <v>96182.719999999987</v>
      </c>
      <c r="I58" s="154">
        <v>105906.66999999993</v>
      </c>
      <c r="J58" s="154">
        <v>100874.44</v>
      </c>
      <c r="K58" s="202">
        <v>95104.369999999879</v>
      </c>
      <c r="L58" s="202">
        <v>125189.41999999995</v>
      </c>
      <c r="M58" s="202">
        <v>143649.37999999992</v>
      </c>
      <c r="N58" s="119">
        <v>142578.50000000003</v>
      </c>
      <c r="O58" s="52">
        <f t="shared" si="66"/>
        <v>-7.4548181133805716E-3</v>
      </c>
      <c r="Q58" s="109" t="s">
        <v>80</v>
      </c>
      <c r="R58" s="117">
        <v>17333.093000000012</v>
      </c>
      <c r="S58" s="154">
        <v>19429.269</v>
      </c>
      <c r="T58" s="154">
        <v>22173.393</v>
      </c>
      <c r="U58" s="154">
        <v>23485.576000000015</v>
      </c>
      <c r="V58" s="154">
        <v>20594.052000000025</v>
      </c>
      <c r="W58" s="154">
        <v>21320.543000000012</v>
      </c>
      <c r="X58" s="154">
        <v>22518.471000000009</v>
      </c>
      <c r="Y58" s="154">
        <v>23832.374000000018</v>
      </c>
      <c r="Z58" s="154">
        <v>25445.677</v>
      </c>
      <c r="AA58" s="154">
        <v>24566.240999999998</v>
      </c>
      <c r="AB58" s="154">
        <v>31984.679000000015</v>
      </c>
      <c r="AC58" s="154">
        <v>35298.485999999997</v>
      </c>
      <c r="AD58" s="119">
        <v>41316.23500000003</v>
      </c>
      <c r="AE58" s="52">
        <f t="shared" si="67"/>
        <v>0.17048178780245796</v>
      </c>
      <c r="AG58" s="198">
        <f t="shared" si="64"/>
        <v>1.6675286305808483</v>
      </c>
      <c r="AH58" s="157">
        <f t="shared" si="64"/>
        <v>1.5335201199016324</v>
      </c>
      <c r="AI58" s="157">
        <f t="shared" si="64"/>
        <v>1.7218122402971472</v>
      </c>
      <c r="AJ58" s="157">
        <f t="shared" si="64"/>
        <v>2.1904030522566904</v>
      </c>
      <c r="AK58" s="157">
        <f t="shared" si="64"/>
        <v>2.2098559498187784</v>
      </c>
      <c r="AL58" s="157">
        <f t="shared" si="64"/>
        <v>1.9543144793232015</v>
      </c>
      <c r="AM58" s="157">
        <f t="shared" si="64"/>
        <v>2.3412179443459293</v>
      </c>
      <c r="AN58" s="157">
        <f t="shared" si="64"/>
        <v>2.250318511572504</v>
      </c>
      <c r="AO58" s="157">
        <f t="shared" si="64"/>
        <v>2.5225098647387783</v>
      </c>
      <c r="AP58" s="157">
        <f t="shared" si="64"/>
        <v>2.5830822495328061</v>
      </c>
      <c r="AQ58" s="157">
        <f t="shared" si="64"/>
        <v>2.554902722610267</v>
      </c>
      <c r="AR58" s="157">
        <f t="shared" si="64"/>
        <v>2.4572668535012139</v>
      </c>
      <c r="AS58" s="157">
        <f t="shared" ref="AS58" si="80">(AD58/N58)*10</f>
        <v>2.8977885866382391</v>
      </c>
      <c r="AT58" s="52">
        <f t="shared" ref="AT58" si="81">IF(AS58="","",(AS58-AR58)/AR58)</f>
        <v>0.17927305392548309</v>
      </c>
      <c r="AW58" s="105"/>
    </row>
    <row r="59" spans="1:49" ht="20.100000000000001" customHeight="1" x14ac:dyDescent="0.25">
      <c r="A59" s="121" t="s">
        <v>81</v>
      </c>
      <c r="B59" s="117">
        <v>137727.64000000004</v>
      </c>
      <c r="C59" s="154">
        <v>135396.7600000001</v>
      </c>
      <c r="D59" s="154">
        <v>128850.10999999991</v>
      </c>
      <c r="E59" s="154">
        <v>149577.98000000007</v>
      </c>
      <c r="F59" s="154">
        <v>166278.61999999994</v>
      </c>
      <c r="G59" s="154">
        <v>139990.40999999989</v>
      </c>
      <c r="H59" s="154">
        <v>114966.93999999992</v>
      </c>
      <c r="I59" s="154">
        <v>120221.59999999985</v>
      </c>
      <c r="J59" s="154">
        <v>102458.58</v>
      </c>
      <c r="K59" s="202">
        <v>130379.02000000002</v>
      </c>
      <c r="L59" s="202">
        <v>176086.6500000002</v>
      </c>
      <c r="M59" s="202">
        <v>152978.70999999976</v>
      </c>
      <c r="N59" s="119">
        <v>184445.40000000011</v>
      </c>
      <c r="O59" s="52">
        <f t="shared" si="66"/>
        <v>0.20569326280761813</v>
      </c>
      <c r="Q59" s="109" t="s">
        <v>81</v>
      </c>
      <c r="R59" s="117">
        <v>27788.44999999999</v>
      </c>
      <c r="S59" s="154">
        <v>28869.683000000026</v>
      </c>
      <c r="T59" s="154">
        <v>26669.555999999982</v>
      </c>
      <c r="U59" s="154">
        <v>36191.052999999971</v>
      </c>
      <c r="V59" s="154">
        <v>36827.313000000016</v>
      </c>
      <c r="W59" s="154">
        <v>34137.561000000023</v>
      </c>
      <c r="X59" s="154">
        <v>30078.559999999987</v>
      </c>
      <c r="Y59" s="154">
        <v>32961.33</v>
      </c>
      <c r="Z59" s="154">
        <v>30391.468000000001</v>
      </c>
      <c r="AA59" s="154">
        <v>34622.571999999993</v>
      </c>
      <c r="AB59" s="154">
        <v>49065.408999999992</v>
      </c>
      <c r="AC59" s="154">
        <v>50534.001999999964</v>
      </c>
      <c r="AD59" s="119">
        <v>54386.923000000061</v>
      </c>
      <c r="AE59" s="52">
        <f t="shared" si="67"/>
        <v>7.6244129645621564E-2</v>
      </c>
      <c r="AG59" s="198">
        <f t="shared" si="64"/>
        <v>2.0176378539558204</v>
      </c>
      <c r="AH59" s="157">
        <f t="shared" si="64"/>
        <v>2.1322284964573752</v>
      </c>
      <c r="AI59" s="157">
        <f t="shared" si="64"/>
        <v>2.0698124355501131</v>
      </c>
      <c r="AJ59" s="157">
        <f t="shared" si="64"/>
        <v>2.4195441735474672</v>
      </c>
      <c r="AK59" s="157">
        <f t="shared" si="64"/>
        <v>2.2147954439362096</v>
      </c>
      <c r="AL59" s="157">
        <f t="shared" si="64"/>
        <v>2.4385642559372496</v>
      </c>
      <c r="AM59" s="157">
        <f t="shared" si="64"/>
        <v>2.6162790798815738</v>
      </c>
      <c r="AN59" s="157">
        <f t="shared" si="64"/>
        <v>2.741714467283753</v>
      </c>
      <c r="AO59" s="157">
        <f t="shared" si="64"/>
        <v>2.9662199105238427</v>
      </c>
      <c r="AP59" s="157">
        <f t="shared" si="64"/>
        <v>2.6555324622013563</v>
      </c>
      <c r="AQ59" s="157">
        <f t="shared" si="64"/>
        <v>2.786435485029668</v>
      </c>
      <c r="AR59" s="157">
        <f t="shared" si="64"/>
        <v>3.3033356079417873</v>
      </c>
      <c r="AS59" s="157">
        <f t="shared" ref="AS59" si="82">(AD59/N59)*10</f>
        <v>2.9486733201261743</v>
      </c>
      <c r="AT59" s="52">
        <f t="shared" ref="AT59" si="83">IF(AS59="","",(AS59-AR59)/AR59)</f>
        <v>-0.10736489715514941</v>
      </c>
      <c r="AW59" s="105"/>
    </row>
    <row r="60" spans="1:49" ht="20.100000000000001" customHeight="1" x14ac:dyDescent="0.25">
      <c r="A60" s="121" t="s">
        <v>82</v>
      </c>
      <c r="B60" s="117">
        <v>96321.399999999951</v>
      </c>
      <c r="C60" s="154">
        <v>139396.15999999995</v>
      </c>
      <c r="D60" s="154">
        <v>143871.70000000001</v>
      </c>
      <c r="E60" s="154">
        <v>165296.83000000013</v>
      </c>
      <c r="F60" s="154">
        <v>162972.80000000025</v>
      </c>
      <c r="G60" s="154">
        <v>134613.07000000015</v>
      </c>
      <c r="H60" s="154">
        <v>111063.55999999998</v>
      </c>
      <c r="I60" s="154">
        <v>140311.11000000004</v>
      </c>
      <c r="J60" s="154">
        <v>124944.51</v>
      </c>
      <c r="K60" s="202">
        <v>160061.01999999993</v>
      </c>
      <c r="L60" s="202">
        <v>197211.97000000015</v>
      </c>
      <c r="M60" s="202">
        <v>167044.91999999978</v>
      </c>
      <c r="N60" s="119"/>
      <c r="O60" s="52" t="str">
        <f t="shared" si="66"/>
        <v/>
      </c>
      <c r="Q60" s="109" t="s">
        <v>82</v>
      </c>
      <c r="R60" s="117">
        <v>22777.257000000005</v>
      </c>
      <c r="S60" s="154">
        <v>31524.350999999995</v>
      </c>
      <c r="T60" s="154">
        <v>36803.372000000003</v>
      </c>
      <c r="U60" s="154">
        <v>39015.558000000005</v>
      </c>
      <c r="V60" s="154">
        <v>41900.000000000029</v>
      </c>
      <c r="W60" s="154">
        <v>32669.316000000006</v>
      </c>
      <c r="X60" s="154">
        <v>30619.310999999994</v>
      </c>
      <c r="Y60" s="154">
        <v>36041.668000000012</v>
      </c>
      <c r="Z60" s="154">
        <v>37442.144</v>
      </c>
      <c r="AA60" s="154">
        <v>42329.99000000002</v>
      </c>
      <c r="AB60" s="154">
        <v>56468.258000000016</v>
      </c>
      <c r="AC60" s="154">
        <v>50409.224999999999</v>
      </c>
      <c r="AD60" s="119"/>
      <c r="AE60" s="52" t="str">
        <f t="shared" si="67"/>
        <v/>
      </c>
      <c r="AG60" s="198">
        <f t="shared" si="64"/>
        <v>2.3647140718469641</v>
      </c>
      <c r="AH60" s="157">
        <f t="shared" si="64"/>
        <v>2.2614935016861302</v>
      </c>
      <c r="AI60" s="157">
        <f t="shared" si="64"/>
        <v>2.5580688905462297</v>
      </c>
      <c r="AJ60" s="157">
        <f t="shared" si="64"/>
        <v>2.3603331049966276</v>
      </c>
      <c r="AK60" s="157">
        <f t="shared" si="64"/>
        <v>2.5709811698639262</v>
      </c>
      <c r="AL60" s="157">
        <f t="shared" si="64"/>
        <v>2.426905203187177</v>
      </c>
      <c r="AM60" s="157">
        <f t="shared" si="64"/>
        <v>2.7569178405590455</v>
      </c>
      <c r="AN60" s="157">
        <f t="shared" si="64"/>
        <v>2.568696662723287</v>
      </c>
      <c r="AO60" s="157">
        <f t="shared" si="64"/>
        <v>2.9967018158701015</v>
      </c>
      <c r="AP60" s="157">
        <f t="shared" si="64"/>
        <v>2.6446157846551293</v>
      </c>
      <c r="AQ60" s="157">
        <f t="shared" si="64"/>
        <v>2.8633281235413843</v>
      </c>
      <c r="AR60" s="157">
        <f t="shared" si="64"/>
        <v>3.0177047586960484</v>
      </c>
      <c r="AS60" s="157"/>
      <c r="AT60" s="52"/>
      <c r="AW60" s="105"/>
    </row>
    <row r="61" spans="1:49" ht="20.100000000000001" customHeight="1" x14ac:dyDescent="0.25">
      <c r="A61" s="121" t="s">
        <v>83</v>
      </c>
      <c r="B61" s="117">
        <v>128709.03000000012</v>
      </c>
      <c r="C61" s="154">
        <v>150076.9599999999</v>
      </c>
      <c r="D61" s="154">
        <v>143385.01999999976</v>
      </c>
      <c r="E61" s="154">
        <v>130629.12999999999</v>
      </c>
      <c r="F61" s="154">
        <v>133047.13999999996</v>
      </c>
      <c r="G61" s="154">
        <v>119520.93999999986</v>
      </c>
      <c r="H61" s="154">
        <v>122238.15999999995</v>
      </c>
      <c r="I61" s="154">
        <v>104404.10999999999</v>
      </c>
      <c r="J61" s="154">
        <v>112380.65</v>
      </c>
      <c r="K61" s="202">
        <v>122802.49999999997</v>
      </c>
      <c r="L61" s="202">
        <v>177093.93000000025</v>
      </c>
      <c r="M61" s="202">
        <v>164471.48999999987</v>
      </c>
      <c r="N61" s="119"/>
      <c r="O61" s="52" t="str">
        <f t="shared" si="66"/>
        <v/>
      </c>
      <c r="Q61" s="109" t="s">
        <v>83</v>
      </c>
      <c r="R61" s="117">
        <v>25464.052000000007</v>
      </c>
      <c r="S61" s="154">
        <v>29523.48000000001</v>
      </c>
      <c r="T61" s="154">
        <v>31498.723000000002</v>
      </c>
      <c r="U61" s="154">
        <v>30997.326000000052</v>
      </c>
      <c r="V61" s="154">
        <v>32940.034999999967</v>
      </c>
      <c r="W61" s="154">
        <v>29831.125000000007</v>
      </c>
      <c r="X61" s="154">
        <v>34519.751000000018</v>
      </c>
      <c r="Y61" s="154">
        <v>30903.571</v>
      </c>
      <c r="Z61" s="154">
        <v>32156.462</v>
      </c>
      <c r="AA61" s="154">
        <v>33336.43499999999</v>
      </c>
      <c r="AB61" s="154">
        <v>49473.65399999998</v>
      </c>
      <c r="AC61" s="154">
        <v>50897.267000000043</v>
      </c>
      <c r="AD61" s="119"/>
      <c r="AE61" s="52" t="str">
        <f t="shared" si="67"/>
        <v/>
      </c>
      <c r="AG61" s="198">
        <f t="shared" si="64"/>
        <v>1.9784200067392308</v>
      </c>
      <c r="AH61" s="157">
        <f t="shared" si="64"/>
        <v>1.9672226836151285</v>
      </c>
      <c r="AI61" s="157">
        <f t="shared" ref="AI61:AS63" si="84">IF(T61="","",(T61/D61)*10)</f>
        <v>2.1967931517532344</v>
      </c>
      <c r="AJ61" s="157">
        <f t="shared" si="84"/>
        <v>2.3729260081576027</v>
      </c>
      <c r="AK61" s="157">
        <f t="shared" si="84"/>
        <v>2.4758168420606395</v>
      </c>
      <c r="AL61" s="157">
        <f t="shared" si="84"/>
        <v>2.4958910965727048</v>
      </c>
      <c r="AM61" s="157">
        <f t="shared" si="84"/>
        <v>2.8239750172941114</v>
      </c>
      <c r="AN61" s="157">
        <f t="shared" si="84"/>
        <v>2.95999563618712</v>
      </c>
      <c r="AO61" s="157">
        <f t="shared" si="84"/>
        <v>2.8613877922934243</v>
      </c>
      <c r="AP61" s="157">
        <f t="shared" si="84"/>
        <v>2.7146381384743794</v>
      </c>
      <c r="AQ61" s="157">
        <f t="shared" si="84"/>
        <v>2.7936391721613445</v>
      </c>
      <c r="AR61" s="157">
        <f t="shared" si="84"/>
        <v>3.094595117974555</v>
      </c>
      <c r="AS61" s="157" t="str">
        <f t="shared" si="84"/>
        <v/>
      </c>
      <c r="AT61" s="52" t="str">
        <f t="shared" ref="AT61:AT67" si="85">IF(AS61="","",(AS61-AR61)/AR61)</f>
        <v/>
      </c>
      <c r="AW61" s="105"/>
    </row>
    <row r="62" spans="1:49" ht="20.100000000000001" customHeight="1" thickBot="1" x14ac:dyDescent="0.3">
      <c r="A62" s="122" t="s">
        <v>84</v>
      </c>
      <c r="B62" s="196">
        <v>76422.39</v>
      </c>
      <c r="C62" s="155">
        <v>98632.750000000015</v>
      </c>
      <c r="D62" s="155">
        <v>93700.91999999994</v>
      </c>
      <c r="E62" s="155">
        <v>82943.079999999973</v>
      </c>
      <c r="F62" s="155">
        <v>100845.22000000002</v>
      </c>
      <c r="G62" s="155">
        <v>82769.729999999952</v>
      </c>
      <c r="H62" s="155">
        <v>78072.589999999866</v>
      </c>
      <c r="I62" s="155">
        <v>92901.83</v>
      </c>
      <c r="J62" s="155">
        <v>77572.28</v>
      </c>
      <c r="K62" s="203">
        <v>90006.149999999892</v>
      </c>
      <c r="L62" s="203">
        <v>119138.44999999997</v>
      </c>
      <c r="M62" s="203">
        <v>123755.49</v>
      </c>
      <c r="N62" s="123"/>
      <c r="O62" s="52" t="str">
        <f t="shared" si="66"/>
        <v/>
      </c>
      <c r="Q62" s="110" t="s">
        <v>84</v>
      </c>
      <c r="R62" s="196">
        <v>15596.707000000013</v>
      </c>
      <c r="S62" s="155">
        <v>18332.828999999987</v>
      </c>
      <c r="T62" s="155">
        <v>21648.361999999994</v>
      </c>
      <c r="U62" s="155">
        <v>20693.550999999999</v>
      </c>
      <c r="V62" s="155">
        <v>23770.443999999989</v>
      </c>
      <c r="W62" s="155">
        <v>22065.902999999984</v>
      </c>
      <c r="X62" s="155">
        <v>24906.423000000003</v>
      </c>
      <c r="Y62" s="155">
        <v>28016.947000000004</v>
      </c>
      <c r="Z62" s="155">
        <v>26292.933000000001</v>
      </c>
      <c r="AA62" s="155">
        <v>27722.498999999978</v>
      </c>
      <c r="AB62" s="155">
        <v>34797.590000000011</v>
      </c>
      <c r="AC62" s="155">
        <v>34642.825000000055</v>
      </c>
      <c r="AD62" s="123"/>
      <c r="AE62" s="52" t="str">
        <f t="shared" si="67"/>
        <v/>
      </c>
      <c r="AG62" s="198">
        <f t="shared" si="64"/>
        <v>2.0408556968710365</v>
      </c>
      <c r="AH62" s="157">
        <f t="shared" si="64"/>
        <v>1.8586959199657298</v>
      </c>
      <c r="AI62" s="157">
        <f t="shared" si="84"/>
        <v>2.3103681372605527</v>
      </c>
      <c r="AJ62" s="157">
        <f t="shared" si="84"/>
        <v>2.494909882777443</v>
      </c>
      <c r="AK62" s="157">
        <f t="shared" si="84"/>
        <v>2.357121537342076</v>
      </c>
      <c r="AL62" s="157">
        <f t="shared" si="84"/>
        <v>2.6659387435479127</v>
      </c>
      <c r="AM62" s="157">
        <f t="shared" si="84"/>
        <v>3.190162257970441</v>
      </c>
      <c r="AN62" s="157">
        <f t="shared" si="84"/>
        <v>3.0157583548138938</v>
      </c>
      <c r="AO62" s="157">
        <f t="shared" si="84"/>
        <v>3.3894753383554024</v>
      </c>
      <c r="AP62" s="157">
        <f t="shared" si="84"/>
        <v>3.080067195408315</v>
      </c>
      <c r="AQ62" s="157">
        <f t="shared" si="84"/>
        <v>2.920769071613742</v>
      </c>
      <c r="AR62" s="157">
        <f t="shared" si="84"/>
        <v>2.7992960150697193</v>
      </c>
      <c r="AS62" s="157" t="str">
        <f t="shared" si="84"/>
        <v/>
      </c>
      <c r="AT62" s="52" t="str">
        <f t="shared" si="85"/>
        <v/>
      </c>
      <c r="AW62" s="105"/>
    </row>
    <row r="63" spans="1:49" ht="20.100000000000001" customHeight="1" thickBot="1" x14ac:dyDescent="0.3">
      <c r="A63" s="35" t="str">
        <f>A19</f>
        <v>jan-set</v>
      </c>
      <c r="B63" s="167">
        <f>SUM(B51:B59)</f>
        <v>868041.74000000011</v>
      </c>
      <c r="C63" s="168">
        <f t="shared" ref="C63:N63" si="86">SUM(C51:C59)</f>
        <v>1008671.9600000004</v>
      </c>
      <c r="D63" s="168">
        <f t="shared" si="86"/>
        <v>1115049.6899999997</v>
      </c>
      <c r="E63" s="168">
        <f t="shared" si="86"/>
        <v>1023694.34</v>
      </c>
      <c r="F63" s="168">
        <f t="shared" si="86"/>
        <v>1054812.4299999995</v>
      </c>
      <c r="G63" s="168">
        <f t="shared" si="86"/>
        <v>1058762.8700000001</v>
      </c>
      <c r="H63" s="168">
        <f t="shared" si="86"/>
        <v>821345.09999999963</v>
      </c>
      <c r="I63" s="168">
        <f t="shared" si="86"/>
        <v>965322.82999999938</v>
      </c>
      <c r="J63" s="168">
        <f t="shared" si="86"/>
        <v>955566.96000000008</v>
      </c>
      <c r="K63" s="168">
        <f t="shared" si="86"/>
        <v>1022370.3299999993</v>
      </c>
      <c r="L63" s="168">
        <f t="shared" si="86"/>
        <v>1246192.3800000001</v>
      </c>
      <c r="M63" s="168">
        <f t="shared" si="86"/>
        <v>1324026.4399999995</v>
      </c>
      <c r="N63" s="306">
        <f t="shared" si="86"/>
        <v>1317181.2199999997</v>
      </c>
      <c r="O63" s="61">
        <f t="shared" si="66"/>
        <v>-5.170002496324576E-3</v>
      </c>
      <c r="Q63" s="109"/>
      <c r="R63" s="167">
        <f>SUM(R51:R59)</f>
        <v>164385.53700000004</v>
      </c>
      <c r="S63" s="168">
        <f t="shared" ref="S63:AD63" si="87">SUM(S51:S59)</f>
        <v>186550.02799999999</v>
      </c>
      <c r="T63" s="168">
        <f t="shared" si="87"/>
        <v>207491.28400000001</v>
      </c>
      <c r="U63" s="168">
        <f t="shared" si="87"/>
        <v>222489.07299999992</v>
      </c>
      <c r="V63" s="168">
        <f t="shared" si="87"/>
        <v>220721.15500000009</v>
      </c>
      <c r="W63" s="168">
        <f t="shared" si="87"/>
        <v>229080.16999999995</v>
      </c>
      <c r="X63" s="168">
        <f t="shared" si="87"/>
        <v>202663.33900000007</v>
      </c>
      <c r="Y63" s="168">
        <f t="shared" si="87"/>
        <v>240714.36200000002</v>
      </c>
      <c r="Z63" s="168">
        <f t="shared" si="87"/>
        <v>250247.90300000002</v>
      </c>
      <c r="AA63" s="168">
        <f t="shared" si="87"/>
        <v>261083.46200000006</v>
      </c>
      <c r="AB63" s="168">
        <f t="shared" si="87"/>
        <v>321496.03200000001</v>
      </c>
      <c r="AC63" s="168">
        <f t="shared" si="87"/>
        <v>361841.94400000002</v>
      </c>
      <c r="AD63" s="306">
        <f t="shared" si="87"/>
        <v>376675.4270000002</v>
      </c>
      <c r="AE63" s="57">
        <f t="shared" si="67"/>
        <v>4.0994371288255574E-2</v>
      </c>
      <c r="AG63" s="199">
        <f t="shared" si="64"/>
        <v>1.8937515262802918</v>
      </c>
      <c r="AH63" s="173">
        <f t="shared" si="64"/>
        <v>1.849461821066186</v>
      </c>
      <c r="AI63" s="173">
        <f t="shared" si="84"/>
        <v>1.8608254489537599</v>
      </c>
      <c r="AJ63" s="173">
        <f t="shared" si="84"/>
        <v>2.1733936030163061</v>
      </c>
      <c r="AK63" s="173">
        <f t="shared" si="84"/>
        <v>2.0925156807262897</v>
      </c>
      <c r="AL63" s="173">
        <f t="shared" si="84"/>
        <v>2.1636588937048757</v>
      </c>
      <c r="AM63" s="173">
        <f t="shared" si="84"/>
        <v>2.4674566025900706</v>
      </c>
      <c r="AN63" s="173">
        <f t="shared" si="84"/>
        <v>2.4936151359851313</v>
      </c>
      <c r="AO63" s="173">
        <f t="shared" si="84"/>
        <v>2.6188421479118533</v>
      </c>
      <c r="AP63" s="173">
        <f t="shared" si="84"/>
        <v>2.5537073439914892</v>
      </c>
      <c r="AQ63" s="173">
        <f t="shared" si="84"/>
        <v>2.5798266556564888</v>
      </c>
      <c r="AR63" s="173">
        <f t="shared" si="84"/>
        <v>2.732890621126872</v>
      </c>
      <c r="AS63" s="173">
        <f t="shared" si="84"/>
        <v>2.8597084537843642</v>
      </c>
      <c r="AT63" s="61">
        <f t="shared" si="85"/>
        <v>4.640428404895347E-2</v>
      </c>
      <c r="AW63" s="105"/>
    </row>
    <row r="64" spans="1:49" ht="20.100000000000001" customHeight="1" x14ac:dyDescent="0.25">
      <c r="A64" s="121" t="s">
        <v>85</v>
      </c>
      <c r="B64" s="117">
        <f>SUM(B51:B53)</f>
        <v>234491.43</v>
      </c>
      <c r="C64" s="154">
        <f>SUM(C51:C53)</f>
        <v>268123.53000000009</v>
      </c>
      <c r="D64" s="154">
        <f>SUM(D51:D53)</f>
        <v>341123.42000000004</v>
      </c>
      <c r="E64" s="154">
        <f t="shared" ref="E64:N64" si="88">SUM(E51:E53)</f>
        <v>307586.39999999991</v>
      </c>
      <c r="F64" s="154">
        <f t="shared" si="88"/>
        <v>312002.81999999983</v>
      </c>
      <c r="G64" s="154">
        <f t="shared" si="88"/>
        <v>314085.74999999994</v>
      </c>
      <c r="H64" s="154">
        <f t="shared" si="88"/>
        <v>225185.55999999994</v>
      </c>
      <c r="I64" s="154">
        <f t="shared" si="88"/>
        <v>291368.51999999996</v>
      </c>
      <c r="J64" s="154">
        <f t="shared" si="88"/>
        <v>290915.21000000002</v>
      </c>
      <c r="K64" s="154">
        <f t="shared" si="88"/>
        <v>314581.43999999971</v>
      </c>
      <c r="L64" s="154">
        <f t="shared" si="88"/>
        <v>387624.22000000009</v>
      </c>
      <c r="M64" s="154">
        <f t="shared" si="88"/>
        <v>406414.74999999988</v>
      </c>
      <c r="N64" s="154">
        <f t="shared" ref="N64" si="89">SUM(N51:N53)</f>
        <v>412700.89999999979</v>
      </c>
      <c r="O64" s="61">
        <f t="shared" si="66"/>
        <v>1.546732740384031E-2</v>
      </c>
      <c r="Q64" s="108" t="s">
        <v>85</v>
      </c>
      <c r="R64" s="117">
        <f>SUM(R51:R53)</f>
        <v>45609.39</v>
      </c>
      <c r="S64" s="154">
        <f>SUM(S51:S53)</f>
        <v>53062.921000000002</v>
      </c>
      <c r="T64" s="154">
        <f>SUM(T51:T53)</f>
        <v>61321.651000000027</v>
      </c>
      <c r="U64" s="154">
        <f>SUM(U51:U53)</f>
        <v>63351.315999999992</v>
      </c>
      <c r="V64" s="154">
        <f t="shared" ref="V64:AC64" si="90">SUM(V51:V53)</f>
        <v>61448.611999999994</v>
      </c>
      <c r="W64" s="154">
        <f t="shared" si="90"/>
        <v>65590.697999999975</v>
      </c>
      <c r="X64" s="154">
        <f t="shared" si="90"/>
        <v>58604.442999999985</v>
      </c>
      <c r="Y64" s="154">
        <f t="shared" si="90"/>
        <v>74095.891999999963</v>
      </c>
      <c r="Z64" s="154">
        <f t="shared" si="90"/>
        <v>76343.599000000002</v>
      </c>
      <c r="AA64" s="154">
        <f t="shared" si="90"/>
        <v>80321.476000000039</v>
      </c>
      <c r="AB64" s="154">
        <f t="shared" si="90"/>
        <v>99368.438000000038</v>
      </c>
      <c r="AC64" s="154">
        <f t="shared" si="90"/>
        <v>107006.38199999997</v>
      </c>
      <c r="AD64" s="119">
        <f>IF(AD53="","",SUM(AD51:AD53))</f>
        <v>114707.06400000004</v>
      </c>
      <c r="AE64" s="52">
        <f t="shared" si="67"/>
        <v>7.1964698329862936E-2</v>
      </c>
      <c r="AG64" s="197">
        <f t="shared" si="64"/>
        <v>1.9450344091466372</v>
      </c>
      <c r="AH64" s="156">
        <f t="shared" si="64"/>
        <v>1.9790475308153666</v>
      </c>
      <c r="AI64" s="156">
        <f t="shared" si="64"/>
        <v>1.7976382565582869</v>
      </c>
      <c r="AJ64" s="156">
        <f t="shared" si="64"/>
        <v>2.0596266935079059</v>
      </c>
      <c r="AK64" s="156">
        <f t="shared" si="64"/>
        <v>1.9694889937212756</v>
      </c>
      <c r="AL64" s="156">
        <f t="shared" si="64"/>
        <v>2.0883054388809423</v>
      </c>
      <c r="AM64" s="156">
        <f t="shared" si="64"/>
        <v>2.6024956040698171</v>
      </c>
      <c r="AN64" s="156">
        <f t="shared" si="64"/>
        <v>2.5430301118322589</v>
      </c>
      <c r="AO64" s="156">
        <f t="shared" si="64"/>
        <v>2.6242560160398627</v>
      </c>
      <c r="AP64" s="156">
        <f t="shared" si="64"/>
        <v>2.5532808292822393</v>
      </c>
      <c r="AQ64" s="156">
        <f t="shared" si="64"/>
        <v>2.5635250036749513</v>
      </c>
      <c r="AR64" s="156">
        <f t="shared" si="64"/>
        <v>2.6329354926217614</v>
      </c>
      <c r="AS64" s="156">
        <f t="shared" si="64"/>
        <v>2.7794236455505694</v>
      </c>
      <c r="AT64" s="61">
        <f t="shared" si="85"/>
        <v>5.5636818045603373E-2</v>
      </c>
    </row>
    <row r="65" spans="1:46" ht="20.100000000000001" customHeight="1" x14ac:dyDescent="0.25">
      <c r="A65" s="121" t="s">
        <v>86</v>
      </c>
      <c r="B65" s="117">
        <f>SUM(B54:B56)</f>
        <v>270632.65000000014</v>
      </c>
      <c r="C65" s="154">
        <f>SUM(C54:C56)</f>
        <v>330331.44000000012</v>
      </c>
      <c r="D65" s="154">
        <f>SUM(D54:D56)</f>
        <v>371262.24999999988</v>
      </c>
      <c r="E65" s="154">
        <f t="shared" ref="E65:N65" si="91">SUM(E54:E56)</f>
        <v>341280.04000000004</v>
      </c>
      <c r="F65" s="154">
        <f t="shared" si="91"/>
        <v>330986.2099999999</v>
      </c>
      <c r="G65" s="154">
        <f t="shared" si="91"/>
        <v>352389.62000000011</v>
      </c>
      <c r="H65" s="154">
        <f t="shared" si="91"/>
        <v>271249.88999999984</v>
      </c>
      <c r="I65" s="154">
        <f t="shared" si="91"/>
        <v>338059.84999999963</v>
      </c>
      <c r="J65" s="154">
        <f t="shared" si="91"/>
        <v>341622.02</v>
      </c>
      <c r="K65" s="154">
        <f t="shared" si="91"/>
        <v>348164.02999999968</v>
      </c>
      <c r="L65" s="154">
        <f t="shared" si="91"/>
        <v>373006.16999999981</v>
      </c>
      <c r="M65" s="154">
        <f t="shared" si="91"/>
        <v>455027.89</v>
      </c>
      <c r="N65" s="154">
        <f t="shared" ref="N65" si="92">SUM(N54:N56)</f>
        <v>411269.95999999973</v>
      </c>
      <c r="O65" s="52">
        <f t="shared" si="66"/>
        <v>-9.6165380104503664E-2</v>
      </c>
      <c r="Q65" s="109" t="s">
        <v>86</v>
      </c>
      <c r="R65" s="117">
        <f>SUM(R54:R56)</f>
        <v>52069.507000000012</v>
      </c>
      <c r="S65" s="154">
        <f>SUM(S54:S56)</f>
        <v>57799.210999999981</v>
      </c>
      <c r="T65" s="154">
        <f>SUM(T54:T56)</f>
        <v>67284.703999999983</v>
      </c>
      <c r="U65" s="154">
        <f>SUM(U54:U56)</f>
        <v>68302.889999999985</v>
      </c>
      <c r="V65" s="154">
        <f t="shared" ref="V65:AC65" si="93">SUM(V54:V56)</f>
        <v>68997.127000000022</v>
      </c>
      <c r="W65" s="154">
        <f t="shared" si="93"/>
        <v>75648.96299999996</v>
      </c>
      <c r="X65" s="154">
        <f t="shared" si="93"/>
        <v>65293.128000000026</v>
      </c>
      <c r="Y65" s="154">
        <f t="shared" si="93"/>
        <v>80241.398000000045</v>
      </c>
      <c r="Z65" s="154">
        <f t="shared" si="93"/>
        <v>84590.548999999999</v>
      </c>
      <c r="AA65" s="154">
        <f t="shared" si="93"/>
        <v>84889.636000000028</v>
      </c>
      <c r="AB65" s="154">
        <f t="shared" si="93"/>
        <v>93771.617999999988</v>
      </c>
      <c r="AC65" s="154">
        <f t="shared" si="93"/>
        <v>121302.12800000008</v>
      </c>
      <c r="AD65" s="119">
        <f>IF(AD56="","",SUM(AD54:AD56))</f>
        <v>117925.73600000003</v>
      </c>
      <c r="AE65" s="52">
        <f t="shared" si="67"/>
        <v>-2.7834565276546909E-2</v>
      </c>
      <c r="AG65" s="198">
        <f t="shared" si="64"/>
        <v>1.9239920608248851</v>
      </c>
      <c r="AH65" s="157">
        <f t="shared" si="64"/>
        <v>1.7497338733485361</v>
      </c>
      <c r="AI65" s="157">
        <f t="shared" si="64"/>
        <v>1.8123227987763368</v>
      </c>
      <c r="AJ65" s="157">
        <f t="shared" si="64"/>
        <v>2.0013737105750451</v>
      </c>
      <c r="AK65" s="157">
        <f t="shared" si="64"/>
        <v>2.0845921949437121</v>
      </c>
      <c r="AL65" s="157">
        <f t="shared" si="64"/>
        <v>2.1467420918924893</v>
      </c>
      <c r="AM65" s="157">
        <f t="shared" si="64"/>
        <v>2.4071209024269122</v>
      </c>
      <c r="AN65" s="157">
        <f t="shared" si="64"/>
        <v>2.3735855648045794</v>
      </c>
      <c r="AO65" s="157">
        <f t="shared" si="64"/>
        <v>2.4761445119960355</v>
      </c>
      <c r="AP65" s="157">
        <f t="shared" si="64"/>
        <v>2.4382081055300313</v>
      </c>
      <c r="AQ65" s="157">
        <f t="shared" si="64"/>
        <v>2.5139428122596481</v>
      </c>
      <c r="AR65" s="157">
        <f t="shared" si="64"/>
        <v>2.6658174293448273</v>
      </c>
      <c r="AS65" s="157">
        <f t="shared" si="64"/>
        <v>2.8673559333144611</v>
      </c>
      <c r="AT65" s="52">
        <f t="shared" ref="AT65:AT66" si="94">IF(AS65="","",(AS65-AR65)/AR65)</f>
        <v>7.5601015189988283E-2</v>
      </c>
    </row>
    <row r="66" spans="1:46" ht="20.100000000000001" customHeight="1" x14ac:dyDescent="0.25">
      <c r="A66" s="121" t="s">
        <v>87</v>
      </c>
      <c r="B66" s="117">
        <f>SUM(B57:B59)</f>
        <v>362917.66000000003</v>
      </c>
      <c r="C66" s="154">
        <f>SUM(C57:C59)</f>
        <v>410216.99000000011</v>
      </c>
      <c r="D66" s="154">
        <f>SUM(D57:D59)</f>
        <v>402664.01999999979</v>
      </c>
      <c r="E66" s="154">
        <f t="shared" ref="E66:M66" si="95">SUM(E57:E59)</f>
        <v>374827.90000000014</v>
      </c>
      <c r="F66" s="154">
        <f t="shared" si="95"/>
        <v>411823.39999999991</v>
      </c>
      <c r="G66" s="154">
        <f t="shared" si="95"/>
        <v>392287.49999999988</v>
      </c>
      <c r="H66" s="154">
        <f t="shared" si="95"/>
        <v>324909.64999999991</v>
      </c>
      <c r="I66" s="154">
        <f t="shared" si="95"/>
        <v>335894.45999999973</v>
      </c>
      <c r="J66" s="154">
        <f t="shared" si="95"/>
        <v>323029.73000000004</v>
      </c>
      <c r="K66" s="154">
        <f t="shared" si="95"/>
        <v>359624.85999999987</v>
      </c>
      <c r="L66" s="154">
        <f t="shared" si="95"/>
        <v>485561.99000000028</v>
      </c>
      <c r="M66" s="154">
        <f t="shared" si="95"/>
        <v>462583.7999999997</v>
      </c>
      <c r="N66" s="154">
        <f t="shared" ref="N66" si="96">SUM(N57:N59)</f>
        <v>493210.36</v>
      </c>
      <c r="O66" s="52">
        <f t="shared" si="66"/>
        <v>6.6207593089079878E-2</v>
      </c>
      <c r="Q66" s="109" t="s">
        <v>87</v>
      </c>
      <c r="R66" s="117">
        <f>SUM(R57:R59)</f>
        <v>66706.640000000043</v>
      </c>
      <c r="S66" s="154">
        <f>SUM(S57:S59)</f>
        <v>75687.896000000008</v>
      </c>
      <c r="T66" s="154">
        <f>SUM(T57:T59)</f>
        <v>78884.929000000004</v>
      </c>
      <c r="U66" s="154">
        <f>SUM(U57:U59)</f>
        <v>90834.866999999969</v>
      </c>
      <c r="V66" s="154">
        <f t="shared" ref="V66:AC66" si="97">SUM(V57:V59)</f>
        <v>90275.416000000056</v>
      </c>
      <c r="W66" s="154">
        <f t="shared" si="97"/>
        <v>87840.50900000002</v>
      </c>
      <c r="X66" s="154">
        <f t="shared" si="97"/>
        <v>78765.768000000011</v>
      </c>
      <c r="Y66" s="154">
        <f t="shared" si="97"/>
        <v>86377.072000000029</v>
      </c>
      <c r="Z66" s="154">
        <f t="shared" si="97"/>
        <v>89313.755000000005</v>
      </c>
      <c r="AA66" s="154">
        <f t="shared" si="97"/>
        <v>95872.349999999977</v>
      </c>
      <c r="AB66" s="154">
        <f t="shared" si="97"/>
        <v>128355.976</v>
      </c>
      <c r="AC66" s="154">
        <f t="shared" si="97"/>
        <v>133533.43400000001</v>
      </c>
      <c r="AD66" s="119">
        <f>IF(AD59="","",SUM(AD57:AD59))</f>
        <v>144042.62700000012</v>
      </c>
      <c r="AE66" s="52">
        <f t="shared" si="67"/>
        <v>7.8700836825630616E-2</v>
      </c>
      <c r="AG66" s="198">
        <f t="shared" si="64"/>
        <v>1.8380654168220978</v>
      </c>
      <c r="AH66" s="157">
        <f t="shared" si="64"/>
        <v>1.8450697519866253</v>
      </c>
      <c r="AI66" s="157">
        <f t="shared" si="64"/>
        <v>1.959075682997454</v>
      </c>
      <c r="AJ66" s="157">
        <f t="shared" si="64"/>
        <v>2.4233752876986996</v>
      </c>
      <c r="AK66" s="157">
        <f t="shared" si="64"/>
        <v>2.1920904931579916</v>
      </c>
      <c r="AL66" s="157">
        <f t="shared" si="64"/>
        <v>2.2391870503138653</v>
      </c>
      <c r="AM66" s="157">
        <f t="shared" si="64"/>
        <v>2.4242360299240122</v>
      </c>
      <c r="AN66" s="157">
        <f t="shared" si="64"/>
        <v>2.5715539339350846</v>
      </c>
      <c r="AO66" s="157">
        <f t="shared" si="64"/>
        <v>2.764877245199691</v>
      </c>
      <c r="AP66" s="157">
        <f t="shared" si="64"/>
        <v>2.6658988480384815</v>
      </c>
      <c r="AQ66" s="157">
        <f t="shared" si="64"/>
        <v>2.643451889634111</v>
      </c>
      <c r="AR66" s="157">
        <f t="shared" si="64"/>
        <v>2.8866863474250524</v>
      </c>
      <c r="AS66" s="157">
        <f t="shared" si="64"/>
        <v>2.9205109762901191</v>
      </c>
      <c r="AT66" s="52">
        <f t="shared" si="94"/>
        <v>1.1717458980342151E-2</v>
      </c>
    </row>
    <row r="67" spans="1:46" ht="20.100000000000001" customHeight="1" thickBot="1" x14ac:dyDescent="0.3">
      <c r="A67" s="122" t="s">
        <v>88</v>
      </c>
      <c r="B67" s="196">
        <f>SUM(B60:B62)</f>
        <v>301452.82000000007</v>
      </c>
      <c r="C67" s="155">
        <f>SUM(C60:C62)</f>
        <v>388105.86999999988</v>
      </c>
      <c r="D67" s="155">
        <f>IF(D62="","",SUM(D60:D62))</f>
        <v>380957.63999999966</v>
      </c>
      <c r="E67" s="155">
        <f t="shared" ref="E67:N67" si="98">IF(E62="","",SUM(E60:E62))</f>
        <v>378869.0400000001</v>
      </c>
      <c r="F67" s="155">
        <f t="shared" si="98"/>
        <v>396865.16000000021</v>
      </c>
      <c r="G67" s="155">
        <f t="shared" si="98"/>
        <v>336903.74</v>
      </c>
      <c r="H67" s="155">
        <f t="shared" si="98"/>
        <v>311374.30999999976</v>
      </c>
      <c r="I67" s="155">
        <f t="shared" si="98"/>
        <v>337617.05000000005</v>
      </c>
      <c r="J67" s="155">
        <f t="shared" si="98"/>
        <v>314897.43999999994</v>
      </c>
      <c r="K67" s="155">
        <f t="shared" si="98"/>
        <v>372869.66999999981</v>
      </c>
      <c r="L67" s="155">
        <f t="shared" si="98"/>
        <v>493444.35000000033</v>
      </c>
      <c r="M67" s="155">
        <f t="shared" si="98"/>
        <v>455271.89999999967</v>
      </c>
      <c r="N67" s="155" t="str">
        <f t="shared" ref="N67" si="99">IF(N62="","",SUM(N60:N62))</f>
        <v/>
      </c>
      <c r="O67" s="55" t="str">
        <f t="shared" si="66"/>
        <v/>
      </c>
      <c r="Q67" s="110" t="s">
        <v>88</v>
      </c>
      <c r="R67" s="196">
        <f>SUM(R60:R62)</f>
        <v>63838.016000000018</v>
      </c>
      <c r="S67" s="155">
        <f>SUM(S60:S62)</f>
        <v>79380.659999999989</v>
      </c>
      <c r="T67" s="155">
        <f>IF(T62="","",SUM(T60:T62))</f>
        <v>89950.456999999995</v>
      </c>
      <c r="U67" s="155">
        <f>IF(U62="","",SUM(U60:U62))</f>
        <v>90706.435000000056</v>
      </c>
      <c r="V67" s="155">
        <f t="shared" ref="V67:AD67" si="100">IF(V62="","",SUM(V60:V62))</f>
        <v>98610.478999999992</v>
      </c>
      <c r="W67" s="155">
        <f t="shared" si="100"/>
        <v>84566.343999999997</v>
      </c>
      <c r="X67" s="155">
        <f t="shared" si="100"/>
        <v>90045.485000000015</v>
      </c>
      <c r="Y67" s="155">
        <f t="shared" si="100"/>
        <v>94962.186000000016</v>
      </c>
      <c r="Z67" s="155">
        <f t="shared" si="100"/>
        <v>95891.539000000004</v>
      </c>
      <c r="AA67" s="155">
        <f t="shared" si="100"/>
        <v>103388.924</v>
      </c>
      <c r="AB67" s="155">
        <f t="shared" si="100"/>
        <v>140739.50200000001</v>
      </c>
      <c r="AC67" s="155">
        <f t="shared" si="100"/>
        <v>135949.3170000001</v>
      </c>
      <c r="AD67" s="123" t="str">
        <f t="shared" si="100"/>
        <v/>
      </c>
      <c r="AE67" s="55" t="str">
        <f t="shared" si="67"/>
        <v/>
      </c>
      <c r="AG67" s="200">
        <f t="shared" ref="AG67:AH67" si="101">(R67/B67)*10</f>
        <v>2.1176785143360082</v>
      </c>
      <c r="AH67" s="158">
        <f t="shared" si="101"/>
        <v>2.0453352071175841</v>
      </c>
      <c r="AI67" s="158">
        <f t="shared" ref="AI67:AS67" si="102">IF(T62="","",(T67/D67)*10)</f>
        <v>2.3611669003409426</v>
      </c>
      <c r="AJ67" s="158">
        <f t="shared" si="102"/>
        <v>2.3941369028200361</v>
      </c>
      <c r="AK67" s="158">
        <f t="shared" si="102"/>
        <v>2.4847350923925884</v>
      </c>
      <c r="AL67" s="158">
        <f t="shared" si="102"/>
        <v>2.5101040433685897</v>
      </c>
      <c r="AM67" s="158">
        <f t="shared" si="102"/>
        <v>2.8918726467832263</v>
      </c>
      <c r="AN67" s="158">
        <f t="shared" si="102"/>
        <v>2.8127189074129992</v>
      </c>
      <c r="AO67" s="158">
        <f t="shared" si="102"/>
        <v>3.045167309076886</v>
      </c>
      <c r="AP67" s="158">
        <f t="shared" si="102"/>
        <v>2.7727898597920304</v>
      </c>
      <c r="AQ67" s="158">
        <f t="shared" si="102"/>
        <v>2.852185905056972</v>
      </c>
      <c r="AR67" s="158">
        <f t="shared" si="102"/>
        <v>2.9861126285193573</v>
      </c>
      <c r="AS67" s="158" t="str">
        <f t="shared" si="102"/>
        <v/>
      </c>
      <c r="AT67" s="55" t="str">
        <f t="shared" si="85"/>
        <v/>
      </c>
    </row>
    <row r="68" spans="1:46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</row>
  </sheetData>
  <mergeCells count="24"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  <mergeCell ref="AG48:AS48"/>
    <mergeCell ref="AT48:AT49"/>
    <mergeCell ref="A48:A49"/>
    <mergeCell ref="B48:N48"/>
    <mergeCell ref="O48:O49"/>
    <mergeCell ref="Q48:Q49"/>
    <mergeCell ref="R48:AD48"/>
    <mergeCell ref="AE48:AE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AC64:AC67 B64:M66 B20:M23 R20:AC23 B45:L45 R42:AC42 R44:AC44 R43:AC43 B42:M44 R45:AB45 B67:L67 O63 Y64:AB67 R64:X6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W70"/>
  <sheetViews>
    <sheetView showGridLines="0" topLeftCell="A58" workbookViewId="0">
      <selection activeCell="AV67" sqref="AV67"/>
    </sheetView>
  </sheetViews>
  <sheetFormatPr defaultRowHeight="15" x14ac:dyDescent="0.25"/>
  <cols>
    <col min="1" max="1" width="18.7109375" customWidth="1"/>
    <col min="15" max="15" width="10.140625" customWidth="1"/>
    <col min="16" max="16" width="1.7109375" customWidth="1"/>
    <col min="17" max="17" width="18.7109375" hidden="1" customWidth="1"/>
    <col min="31" max="31" width="10" customWidth="1"/>
    <col min="32" max="32" width="1.7109375" customWidth="1"/>
    <col min="46" max="46" width="10" customWidth="1"/>
    <col min="48" max="49" width="9.140625" style="101"/>
  </cols>
  <sheetData>
    <row r="1" spans="1:49" ht="15.75" x14ac:dyDescent="0.25">
      <c r="A1" s="4" t="s">
        <v>100</v>
      </c>
    </row>
    <row r="3" spans="1:49" ht="15.75" thickBot="1" x14ac:dyDescent="0.3">
      <c r="O3" s="205" t="s">
        <v>1</v>
      </c>
      <c r="AE3" s="297">
        <v>1000</v>
      </c>
      <c r="AT3" s="297" t="s">
        <v>47</v>
      </c>
    </row>
    <row r="4" spans="1:49" ht="20.100000000000001" customHeight="1" x14ac:dyDescent="0.25">
      <c r="A4" s="331" t="s">
        <v>3</v>
      </c>
      <c r="B4" s="333" t="s">
        <v>71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8"/>
      <c r="O4" s="336" t="s">
        <v>131</v>
      </c>
      <c r="Q4" s="334" t="s">
        <v>3</v>
      </c>
      <c r="R4" s="326" t="s">
        <v>71</v>
      </c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8"/>
      <c r="AE4" s="338" t="s">
        <v>131</v>
      </c>
      <c r="AG4" s="326" t="s">
        <v>71</v>
      </c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8"/>
      <c r="AT4" s="336" t="s">
        <v>131</v>
      </c>
    </row>
    <row r="5" spans="1:49" ht="20.100000000000001" customHeight="1" thickBot="1" x14ac:dyDescent="0.3">
      <c r="A5" s="332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3">
        <v>2022</v>
      </c>
      <c r="O5" s="337"/>
      <c r="Q5" s="335"/>
      <c r="R5" s="25">
        <v>2010</v>
      </c>
      <c r="S5" s="135">
        <v>2011</v>
      </c>
      <c r="T5" s="135">
        <v>2012</v>
      </c>
      <c r="U5" s="135">
        <v>2013</v>
      </c>
      <c r="V5" s="135">
        <v>2014</v>
      </c>
      <c r="W5" s="135">
        <v>2015</v>
      </c>
      <c r="X5" s="135">
        <v>2016</v>
      </c>
      <c r="Y5" s="135">
        <v>2017</v>
      </c>
      <c r="Z5" s="135">
        <v>2018</v>
      </c>
      <c r="AA5" s="135">
        <v>2019</v>
      </c>
      <c r="AB5" s="135">
        <v>2020</v>
      </c>
      <c r="AC5" s="135">
        <v>2021</v>
      </c>
      <c r="AD5" s="133">
        <v>2022</v>
      </c>
      <c r="AE5" s="339"/>
      <c r="AG5" s="25">
        <v>2010</v>
      </c>
      <c r="AH5" s="135">
        <v>2011</v>
      </c>
      <c r="AI5" s="135">
        <v>2012</v>
      </c>
      <c r="AJ5" s="135">
        <v>2013</v>
      </c>
      <c r="AK5" s="135">
        <v>2014</v>
      </c>
      <c r="AL5" s="135">
        <v>2015</v>
      </c>
      <c r="AM5" s="135">
        <v>2016</v>
      </c>
      <c r="AN5" s="135">
        <v>2017</v>
      </c>
      <c r="AO5" s="135">
        <v>2018</v>
      </c>
      <c r="AP5" s="135">
        <v>2019</v>
      </c>
      <c r="AQ5" s="135">
        <v>2020</v>
      </c>
      <c r="AR5" s="135">
        <v>2021</v>
      </c>
      <c r="AS5" s="133">
        <v>2022</v>
      </c>
      <c r="AT5" s="337"/>
      <c r="AV5" s="298">
        <v>2013</v>
      </c>
      <c r="AW5" s="298">
        <v>2014</v>
      </c>
    </row>
    <row r="6" spans="1:49" ht="3" customHeight="1" thickBot="1" x14ac:dyDescent="0.3">
      <c r="A6" s="299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2"/>
      <c r="Q6" s="299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2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300"/>
    </row>
    <row r="7" spans="1:49" ht="20.100000000000001" customHeight="1" x14ac:dyDescent="0.25">
      <c r="A7" s="120" t="s">
        <v>73</v>
      </c>
      <c r="B7" s="39">
        <v>112208.21</v>
      </c>
      <c r="C7" s="153">
        <v>125412.47000000002</v>
      </c>
      <c r="D7" s="153">
        <v>111648.51</v>
      </c>
      <c r="E7" s="153">
        <v>101032.48999999999</v>
      </c>
      <c r="F7" s="153">
        <v>181499.08999999997</v>
      </c>
      <c r="G7" s="153">
        <v>165515.38999999981</v>
      </c>
      <c r="H7" s="153">
        <v>127441.33000000005</v>
      </c>
      <c r="I7" s="153">
        <v>165564.63999999996</v>
      </c>
      <c r="J7" s="204">
        <v>108022.51</v>
      </c>
      <c r="K7" s="204">
        <v>201133.06000000003</v>
      </c>
      <c r="L7" s="204">
        <v>231418.47</v>
      </c>
      <c r="M7" s="204">
        <v>214311.47</v>
      </c>
      <c r="N7" s="112">
        <v>194589.28999999966</v>
      </c>
      <c r="O7" s="61">
        <f>IF(N7="","",(N7-M7)/M7)</f>
        <v>-9.2025779114857181E-2</v>
      </c>
      <c r="Q7" s="109" t="s">
        <v>73</v>
      </c>
      <c r="R7" s="39">
        <v>5046.811999999999</v>
      </c>
      <c r="S7" s="153">
        <v>5419.8780000000006</v>
      </c>
      <c r="T7" s="153">
        <v>5376.692</v>
      </c>
      <c r="U7" s="153">
        <v>8185.9700000000021</v>
      </c>
      <c r="V7" s="153">
        <v>9253.7109999999993</v>
      </c>
      <c r="W7" s="153">
        <v>8018.4579999999987</v>
      </c>
      <c r="X7" s="153">
        <v>7549.5260000000026</v>
      </c>
      <c r="Y7" s="153">
        <v>9256.76</v>
      </c>
      <c r="Z7" s="153">
        <v>8429.6530000000002</v>
      </c>
      <c r="AA7" s="153">
        <v>12162.242999999999</v>
      </c>
      <c r="AB7" s="153">
        <v>14395.186999999998</v>
      </c>
      <c r="AC7" s="153">
        <v>11537.55599999999</v>
      </c>
      <c r="AD7" s="112">
        <v>12478.587</v>
      </c>
      <c r="AE7" s="61">
        <f>IF(AD7="","",(AD7-AC7)/AC7)</f>
        <v>8.1562421018802497E-2</v>
      </c>
      <c r="AG7" s="124">
        <f t="shared" ref="AG7:AS22" si="0">(R7/B7)*10</f>
        <v>0.44977207995742902</v>
      </c>
      <c r="AH7" s="156">
        <f t="shared" si="0"/>
        <v>0.43216420185329257</v>
      </c>
      <c r="AI7" s="156">
        <f t="shared" si="0"/>
        <v>0.48157310832003042</v>
      </c>
      <c r="AJ7" s="156">
        <f t="shared" si="0"/>
        <v>0.81023144139078462</v>
      </c>
      <c r="AK7" s="156">
        <f t="shared" si="0"/>
        <v>0.50984889235532815</v>
      </c>
      <c r="AL7" s="156">
        <f t="shared" si="0"/>
        <v>0.48445392298565154</v>
      </c>
      <c r="AM7" s="156">
        <f t="shared" si="0"/>
        <v>0.5923922796474268</v>
      </c>
      <c r="AN7" s="156">
        <f t="shared" si="0"/>
        <v>0.55910247502123656</v>
      </c>
      <c r="AO7" s="156">
        <f t="shared" si="0"/>
        <v>0.78036077850810914</v>
      </c>
      <c r="AP7" s="156">
        <f t="shared" si="0"/>
        <v>0.60468642002463424</v>
      </c>
      <c r="AQ7" s="156">
        <f t="shared" si="0"/>
        <v>0.62204140404177755</v>
      </c>
      <c r="AR7" s="156">
        <f t="shared" si="0"/>
        <v>0.53835457336931103</v>
      </c>
      <c r="AS7" s="156">
        <f>(AD7/N7)*10</f>
        <v>0.64127820189898543</v>
      </c>
      <c r="AT7" s="61">
        <f t="shared" ref="AT7" si="1">IF(AS7="","",(AS7-AR7)/AR7)</f>
        <v>0.19118185972773158</v>
      </c>
      <c r="AV7" s="105"/>
      <c r="AW7" s="105"/>
    </row>
    <row r="8" spans="1:49" ht="20.100000000000001" customHeight="1" x14ac:dyDescent="0.25">
      <c r="A8" s="121" t="s">
        <v>74</v>
      </c>
      <c r="B8" s="19">
        <v>103876.33999999997</v>
      </c>
      <c r="C8" s="154">
        <v>109703.67999999998</v>
      </c>
      <c r="D8" s="154">
        <v>90718.43</v>
      </c>
      <c r="E8" s="154">
        <v>91462.49</v>
      </c>
      <c r="F8" s="154">
        <v>178750.52</v>
      </c>
      <c r="G8" s="154">
        <v>189327.78999999998</v>
      </c>
      <c r="H8" s="154">
        <v>161032.97</v>
      </c>
      <c r="I8" s="154">
        <v>180460.41999999998</v>
      </c>
      <c r="J8" s="202">
        <v>101175.85</v>
      </c>
      <c r="K8" s="202">
        <v>239012.21</v>
      </c>
      <c r="L8" s="202">
        <v>200385.87</v>
      </c>
      <c r="M8" s="202">
        <v>256727.69999999998</v>
      </c>
      <c r="N8" s="119">
        <v>269371.2899999998</v>
      </c>
      <c r="O8" s="52">
        <f t="shared" ref="O8:O23" si="2">IF(N8="","",(N8-M8)/M8)</f>
        <v>4.9249029224348685E-2</v>
      </c>
      <c r="Q8" s="109" t="s">
        <v>74</v>
      </c>
      <c r="R8" s="19">
        <v>4875.3999999999996</v>
      </c>
      <c r="S8" s="154">
        <v>5047.22</v>
      </c>
      <c r="T8" s="154">
        <v>4979.2489999999998</v>
      </c>
      <c r="U8" s="154">
        <v>7645.0780000000004</v>
      </c>
      <c r="V8" s="154">
        <v>9124.9479999999967</v>
      </c>
      <c r="W8" s="154">
        <v>9271.5960000000014</v>
      </c>
      <c r="X8" s="154">
        <v>8398.7909999999993</v>
      </c>
      <c r="Y8" s="154">
        <v>10079.532000000001</v>
      </c>
      <c r="Z8" s="154">
        <v>9460.1350000000002</v>
      </c>
      <c r="AA8" s="154">
        <v>13827.451999999999</v>
      </c>
      <c r="AB8" s="154">
        <v>13178.782000000005</v>
      </c>
      <c r="AC8" s="154">
        <v>12834.916000000007</v>
      </c>
      <c r="AD8" s="119">
        <v>17041.921999999999</v>
      </c>
      <c r="AE8" s="52">
        <f t="shared" ref="AE8:AE23" si="3">IF(AD8="","",(AD8-AC8)/AC8)</f>
        <v>0.32777822620732305</v>
      </c>
      <c r="AG8" s="125">
        <f t="shared" si="0"/>
        <v>0.46934653261753362</v>
      </c>
      <c r="AH8" s="157">
        <f t="shared" si="0"/>
        <v>0.46007754707955117</v>
      </c>
      <c r="AI8" s="157">
        <f t="shared" si="0"/>
        <v>0.54886851547144277</v>
      </c>
      <c r="AJ8" s="157">
        <f t="shared" si="0"/>
        <v>0.83587031142493495</v>
      </c>
      <c r="AK8" s="157">
        <f t="shared" si="0"/>
        <v>0.51048511635099003</v>
      </c>
      <c r="AL8" s="157">
        <f t="shared" si="0"/>
        <v>0.48971130968147902</v>
      </c>
      <c r="AM8" s="157">
        <f t="shared" si="0"/>
        <v>0.52155723141664712</v>
      </c>
      <c r="AN8" s="157">
        <f t="shared" si="0"/>
        <v>0.55854530317506745</v>
      </c>
      <c r="AO8" s="157">
        <f t="shared" si="0"/>
        <v>0.93501907816934571</v>
      </c>
      <c r="AP8" s="157">
        <f t="shared" si="0"/>
        <v>0.57852492138372347</v>
      </c>
      <c r="AQ8" s="157">
        <f t="shared" si="0"/>
        <v>0.65767022395341579</v>
      </c>
      <c r="AR8" s="157">
        <f t="shared" si="0"/>
        <v>0.49994277984027458</v>
      </c>
      <c r="AS8" s="157">
        <f>(AD8/N8)*10</f>
        <v>0.63265546970503106</v>
      </c>
      <c r="AT8" s="52">
        <f t="shared" ref="AT8" si="4">IF(AS8="","",(AS8-AR8)/AR8)</f>
        <v>0.26545575857132392</v>
      </c>
      <c r="AV8" s="105"/>
      <c r="AW8" s="105"/>
    </row>
    <row r="9" spans="1:49" ht="20.100000000000001" customHeight="1" x14ac:dyDescent="0.25">
      <c r="A9" s="121" t="s">
        <v>75</v>
      </c>
      <c r="B9" s="19">
        <v>167912.4499999999</v>
      </c>
      <c r="C9" s="154">
        <v>125645.36999999997</v>
      </c>
      <c r="D9" s="154">
        <v>135794.10999999996</v>
      </c>
      <c r="E9" s="154">
        <v>78438.490000000034</v>
      </c>
      <c r="F9" s="154">
        <v>159258.74000000002</v>
      </c>
      <c r="G9" s="154">
        <v>179781.25999999998</v>
      </c>
      <c r="H9" s="154">
        <v>158298.96</v>
      </c>
      <c r="I9" s="154">
        <v>184761.43000000002</v>
      </c>
      <c r="J9" s="202">
        <v>131254.85999999999</v>
      </c>
      <c r="K9" s="202">
        <v>209750.07</v>
      </c>
      <c r="L9" s="202">
        <v>209116.09</v>
      </c>
      <c r="M9" s="202">
        <v>346835.91000000079</v>
      </c>
      <c r="N9" s="119">
        <v>197105.36999999982</v>
      </c>
      <c r="O9" s="52">
        <f t="shared" si="2"/>
        <v>-0.43170426038065268</v>
      </c>
      <c r="Q9" s="109" t="s">
        <v>75</v>
      </c>
      <c r="R9" s="19">
        <v>7464.3919999999998</v>
      </c>
      <c r="S9" s="154">
        <v>5720.5099999999993</v>
      </c>
      <c r="T9" s="154">
        <v>6851.9379999999956</v>
      </c>
      <c r="U9" s="154">
        <v>7142.3209999999999</v>
      </c>
      <c r="V9" s="154">
        <v>8172.4949999999981</v>
      </c>
      <c r="W9" s="154">
        <v>8953.7059999999983</v>
      </c>
      <c r="X9" s="154">
        <v>8549.0249999999996</v>
      </c>
      <c r="Y9" s="154">
        <v>9978.1299999999992</v>
      </c>
      <c r="Z9" s="154">
        <v>10309.046</v>
      </c>
      <c r="AA9" s="154">
        <v>11853.175999999999</v>
      </c>
      <c r="AB9" s="154">
        <v>12973.125000000002</v>
      </c>
      <c r="AC9" s="154">
        <v>17902.007000000001</v>
      </c>
      <c r="AD9" s="119">
        <v>13656.812000000011</v>
      </c>
      <c r="AE9" s="52">
        <f t="shared" si="3"/>
        <v>-0.23713514356239446</v>
      </c>
      <c r="AG9" s="125">
        <f t="shared" si="0"/>
        <v>0.44454071154342661</v>
      </c>
      <c r="AH9" s="157">
        <f t="shared" si="0"/>
        <v>0.45529015514061527</v>
      </c>
      <c r="AI9" s="157">
        <f t="shared" si="0"/>
        <v>0.50458285709151873</v>
      </c>
      <c r="AJ9" s="157">
        <f t="shared" si="0"/>
        <v>0.9105632961572816</v>
      </c>
      <c r="AK9" s="157">
        <f t="shared" si="0"/>
        <v>0.51315833592555093</v>
      </c>
      <c r="AL9" s="157">
        <f t="shared" si="0"/>
        <v>0.49803333228390984</v>
      </c>
      <c r="AM9" s="157">
        <f t="shared" si="0"/>
        <v>0.54005566429495178</v>
      </c>
      <c r="AN9" s="157">
        <f t="shared" si="0"/>
        <v>0.54005481555322443</v>
      </c>
      <c r="AO9" s="157">
        <f t="shared" si="0"/>
        <v>0.78542204075338629</v>
      </c>
      <c r="AP9" s="157">
        <f t="shared" si="0"/>
        <v>0.56510951343186677</v>
      </c>
      <c r="AQ9" s="157">
        <f t="shared" si="0"/>
        <v>0.62037909182406781</v>
      </c>
      <c r="AR9" s="157">
        <f t="shared" si="0"/>
        <v>0.51615206164782534</v>
      </c>
      <c r="AS9" s="157">
        <f t="shared" ref="AS9" si="5">(AD9/N9)*10</f>
        <v>0.69286859104853527</v>
      </c>
      <c r="AT9" s="52">
        <f t="shared" ref="AT9" si="6">IF(AS9="","",(AS9-AR9)/AR9)</f>
        <v>0.34237299922146786</v>
      </c>
      <c r="AV9" s="105"/>
      <c r="AW9" s="105"/>
    </row>
    <row r="10" spans="1:49" ht="20.100000000000001" customHeight="1" x14ac:dyDescent="0.25">
      <c r="A10" s="121" t="s">
        <v>76</v>
      </c>
      <c r="B10" s="19">
        <v>170409.85000000006</v>
      </c>
      <c r="C10" s="154">
        <v>125525.65000000001</v>
      </c>
      <c r="D10" s="154">
        <v>131142.06000000003</v>
      </c>
      <c r="E10" s="154">
        <v>111314.47999999998</v>
      </c>
      <c r="F10" s="154">
        <v>139455.4</v>
      </c>
      <c r="G10" s="154">
        <v>172871.54000000007</v>
      </c>
      <c r="H10" s="154">
        <v>120913.15000000001</v>
      </c>
      <c r="I10" s="154">
        <v>195875.86000000002</v>
      </c>
      <c r="J10" s="202">
        <v>150373.06</v>
      </c>
      <c r="K10" s="202">
        <v>244932.87999999998</v>
      </c>
      <c r="L10" s="202">
        <v>233003.39</v>
      </c>
      <c r="M10" s="202">
        <v>238556.85</v>
      </c>
      <c r="N10" s="119">
        <v>212363.09999999992</v>
      </c>
      <c r="O10" s="52">
        <f t="shared" si="2"/>
        <v>-0.10980087136462477</v>
      </c>
      <c r="Q10" s="109" t="s">
        <v>76</v>
      </c>
      <c r="R10" s="19">
        <v>7083.5199999999986</v>
      </c>
      <c r="S10" s="154">
        <v>5734.7760000000007</v>
      </c>
      <c r="T10" s="154">
        <v>6986.2150000000011</v>
      </c>
      <c r="U10" s="154">
        <v>8949.2860000000001</v>
      </c>
      <c r="V10" s="154">
        <v>7735.4290000000001</v>
      </c>
      <c r="W10" s="154">
        <v>8580.4020000000019</v>
      </c>
      <c r="X10" s="154">
        <v>6742.456000000001</v>
      </c>
      <c r="Y10" s="154">
        <v>10425.911000000004</v>
      </c>
      <c r="Z10" s="154">
        <v>11410.679</v>
      </c>
      <c r="AA10" s="154">
        <v>13024.389000000001</v>
      </c>
      <c r="AB10" s="154">
        <v>14120.863000000001</v>
      </c>
      <c r="AC10" s="154">
        <v>13171.960999999996</v>
      </c>
      <c r="AD10" s="119">
        <v>15217.785000000009</v>
      </c>
      <c r="AE10" s="52">
        <f t="shared" si="3"/>
        <v>0.15531658497926118</v>
      </c>
      <c r="AG10" s="125">
        <f t="shared" si="0"/>
        <v>0.41567550232571626</v>
      </c>
      <c r="AH10" s="157">
        <f t="shared" si="0"/>
        <v>0.45686088859129592</v>
      </c>
      <c r="AI10" s="157">
        <f t="shared" si="0"/>
        <v>0.53272115749897475</v>
      </c>
      <c r="AJ10" s="157">
        <f t="shared" si="0"/>
        <v>0.80396422819385238</v>
      </c>
      <c r="AK10" s="157">
        <f t="shared" si="0"/>
        <v>0.55468838065790216</v>
      </c>
      <c r="AL10" s="157">
        <f t="shared" si="0"/>
        <v>0.49634555231011412</v>
      </c>
      <c r="AM10" s="157">
        <f t="shared" si="0"/>
        <v>0.55762801647298088</v>
      </c>
      <c r="AN10" s="157">
        <f t="shared" si="0"/>
        <v>0.53227135799174041</v>
      </c>
      <c r="AO10" s="157">
        <f t="shared" si="0"/>
        <v>0.75882468575155682</v>
      </c>
      <c r="AP10" s="157">
        <f t="shared" si="0"/>
        <v>0.5317533930111793</v>
      </c>
      <c r="AQ10" s="157">
        <f t="shared" si="0"/>
        <v>0.60603680487223821</v>
      </c>
      <c r="AR10" s="157">
        <f t="shared" si="0"/>
        <v>0.55215186652573567</v>
      </c>
      <c r="AS10" s="157">
        <f t="shared" ref="AS10" si="7">(AD10/N10)*10</f>
        <v>0.71659271314084294</v>
      </c>
      <c r="AT10" s="52">
        <f t="shared" ref="AT10" si="8">IF(AS10="","",(AS10-AR10)/AR10)</f>
        <v>0.29781814856446331</v>
      </c>
      <c r="AV10" s="105"/>
      <c r="AW10" s="105"/>
    </row>
    <row r="11" spans="1:49" ht="20.100000000000001" customHeight="1" x14ac:dyDescent="0.25">
      <c r="A11" s="121" t="s">
        <v>77</v>
      </c>
      <c r="B11" s="19">
        <v>105742.86999999997</v>
      </c>
      <c r="C11" s="154">
        <v>146772.35999999993</v>
      </c>
      <c r="D11" s="154">
        <v>106191.60999999997</v>
      </c>
      <c r="E11" s="154">
        <v>156740.30999999991</v>
      </c>
      <c r="F11" s="154">
        <v>208322.54999999996</v>
      </c>
      <c r="G11" s="154">
        <v>182102.74999999991</v>
      </c>
      <c r="H11" s="154">
        <v>156318.05000000002</v>
      </c>
      <c r="I11" s="154">
        <v>208364.81999999995</v>
      </c>
      <c r="J11" s="202">
        <v>123404.02</v>
      </c>
      <c r="K11" s="202">
        <v>228431.58000000013</v>
      </c>
      <c r="L11" s="202">
        <v>207366.91000000006</v>
      </c>
      <c r="M11" s="202">
        <v>271945.74000000005</v>
      </c>
      <c r="N11" s="119">
        <v>297505.12000000011</v>
      </c>
      <c r="O11" s="52">
        <f t="shared" si="2"/>
        <v>9.3987057859409959E-2</v>
      </c>
      <c r="Q11" s="109" t="s">
        <v>77</v>
      </c>
      <c r="R11" s="19">
        <v>5269.9080000000022</v>
      </c>
      <c r="S11" s="154">
        <v>6791.5110000000022</v>
      </c>
      <c r="T11" s="154">
        <v>6331.175000000002</v>
      </c>
      <c r="U11" s="154">
        <v>12356.189000000002</v>
      </c>
      <c r="V11" s="154">
        <v>10013.188000000002</v>
      </c>
      <c r="W11" s="154">
        <v>9709.3430000000008</v>
      </c>
      <c r="X11" s="154">
        <v>9074.4239999999991</v>
      </c>
      <c r="Y11" s="154">
        <v>11193.306000000002</v>
      </c>
      <c r="Z11" s="154">
        <v>12194.198</v>
      </c>
      <c r="AA11" s="154">
        <v>12392.851000000008</v>
      </c>
      <c r="AB11" s="154">
        <v>10554.120999999999</v>
      </c>
      <c r="AC11" s="154">
        <v>14483.971999999998</v>
      </c>
      <c r="AD11" s="119">
        <v>20355.923999999988</v>
      </c>
      <c r="AE11" s="52">
        <f t="shared" si="3"/>
        <v>0.40541033909758944</v>
      </c>
      <c r="AG11" s="125">
        <f t="shared" si="0"/>
        <v>0.4983700555886183</v>
      </c>
      <c r="AH11" s="157">
        <f t="shared" si="0"/>
        <v>0.46272411236012051</v>
      </c>
      <c r="AI11" s="157">
        <f t="shared" si="0"/>
        <v>0.59620293919642087</v>
      </c>
      <c r="AJ11" s="157">
        <f t="shared" si="0"/>
        <v>0.78832235306922693</v>
      </c>
      <c r="AK11" s="157">
        <f t="shared" si="0"/>
        <v>0.48065790285305188</v>
      </c>
      <c r="AL11" s="157">
        <f t="shared" si="0"/>
        <v>0.53317937263440585</v>
      </c>
      <c r="AM11" s="157">
        <f t="shared" si="0"/>
        <v>0.58051031214885285</v>
      </c>
      <c r="AN11" s="157">
        <f t="shared" si="0"/>
        <v>0.53719749811892448</v>
      </c>
      <c r="AO11" s="157">
        <f t="shared" si="0"/>
        <v>0.98815241189063374</v>
      </c>
      <c r="AP11" s="157">
        <f t="shared" si="0"/>
        <v>0.54251916481950524</v>
      </c>
      <c r="AQ11" s="157">
        <f t="shared" si="0"/>
        <v>0.50895878228594893</v>
      </c>
      <c r="AR11" s="157">
        <f t="shared" si="0"/>
        <v>0.53260521749669598</v>
      </c>
      <c r="AS11" s="157">
        <f t="shared" ref="AS11" si="9">(AD11/N11)*10</f>
        <v>0.6842209639955098</v>
      </c>
      <c r="AT11" s="52">
        <f t="shared" ref="AT11" si="10">IF(AS11="","",(AS11-AR11)/AR11)</f>
        <v>0.28466815854982563</v>
      </c>
      <c r="AV11" s="105"/>
      <c r="AW11" s="105"/>
    </row>
    <row r="12" spans="1:49" ht="20.100000000000001" customHeight="1" x14ac:dyDescent="0.25">
      <c r="A12" s="121" t="s">
        <v>78</v>
      </c>
      <c r="B12" s="19">
        <v>173043.08000000005</v>
      </c>
      <c r="C12" s="154">
        <v>88557.569999999978</v>
      </c>
      <c r="D12" s="154">
        <v>121066.39000000004</v>
      </c>
      <c r="E12" s="154">
        <v>142381.43</v>
      </c>
      <c r="F12" s="154">
        <v>163673.44999999992</v>
      </c>
      <c r="G12" s="154">
        <v>227727.18000000014</v>
      </c>
      <c r="H12" s="154">
        <v>161332.92000000001</v>
      </c>
      <c r="I12" s="154">
        <v>247351.10999999993</v>
      </c>
      <c r="J12" s="202">
        <v>159573.16</v>
      </c>
      <c r="K12" s="202">
        <v>248865.2099999999</v>
      </c>
      <c r="L12" s="202">
        <v>200988.73999999996</v>
      </c>
      <c r="M12" s="202">
        <v>276889.69999999984</v>
      </c>
      <c r="N12" s="119">
        <v>220747.86999999991</v>
      </c>
      <c r="O12" s="52">
        <f t="shared" si="2"/>
        <v>-0.20275882418161442</v>
      </c>
      <c r="Q12" s="109" t="s">
        <v>78</v>
      </c>
      <c r="R12" s="19">
        <v>8468.7459999999992</v>
      </c>
      <c r="S12" s="154">
        <v>4467.674</v>
      </c>
      <c r="T12" s="154">
        <v>6989.1480000000029</v>
      </c>
      <c r="U12" s="154">
        <v>11275.52199999999</v>
      </c>
      <c r="V12" s="154">
        <v>8874.6120000000028</v>
      </c>
      <c r="W12" s="154">
        <v>11770.861000000004</v>
      </c>
      <c r="X12" s="154">
        <v>9513.2329999999984</v>
      </c>
      <c r="Y12" s="154">
        <v>14562.611999999999</v>
      </c>
      <c r="Z12" s="154">
        <v>13054.882</v>
      </c>
      <c r="AA12" s="154">
        <v>13834.111000000008</v>
      </c>
      <c r="AB12" s="154">
        <v>12299.127999999995</v>
      </c>
      <c r="AC12" s="154">
        <v>14683.353999999999</v>
      </c>
      <c r="AD12" s="119">
        <v>14512.168000000001</v>
      </c>
      <c r="AE12" s="52">
        <f t="shared" si="3"/>
        <v>-1.1658507994835369E-2</v>
      </c>
      <c r="AG12" s="125">
        <f t="shared" si="0"/>
        <v>0.48940102083250003</v>
      </c>
      <c r="AH12" s="157">
        <f t="shared" si="0"/>
        <v>0.50449374344847098</v>
      </c>
      <c r="AI12" s="157">
        <f t="shared" si="0"/>
        <v>0.57729878622795316</v>
      </c>
      <c r="AJ12" s="157">
        <f t="shared" si="0"/>
        <v>0.79192363779461905</v>
      </c>
      <c r="AK12" s="157">
        <f t="shared" si="0"/>
        <v>0.54221451310521085</v>
      </c>
      <c r="AL12" s="157">
        <f t="shared" si="0"/>
        <v>0.51688432623633229</v>
      </c>
      <c r="AM12" s="157">
        <f t="shared" si="0"/>
        <v>0.58966471319058733</v>
      </c>
      <c r="AN12" s="157">
        <f t="shared" si="0"/>
        <v>0.5887425368740008</v>
      </c>
      <c r="AO12" s="157">
        <f t="shared" si="0"/>
        <v>0.81811264500872194</v>
      </c>
      <c r="AP12" s="157">
        <f t="shared" si="0"/>
        <v>0.55588770322698033</v>
      </c>
      <c r="AQ12" s="157">
        <f t="shared" si="0"/>
        <v>0.61193119574758248</v>
      </c>
      <c r="AR12" s="157">
        <f t="shared" si="0"/>
        <v>0.53029614319348128</v>
      </c>
      <c r="AS12" s="157">
        <f t="shared" ref="AS12" si="11">(AD12/N12)*10</f>
        <v>0.65740919719859625</v>
      </c>
      <c r="AT12" s="52">
        <f t="shared" ref="AT12" si="12">IF(AS12="","",(AS12-AR12)/AR12)</f>
        <v>0.23970201487725531</v>
      </c>
      <c r="AV12" s="105"/>
      <c r="AW12" s="105"/>
    </row>
    <row r="13" spans="1:49" ht="20.100000000000001" customHeight="1" x14ac:dyDescent="0.25">
      <c r="A13" s="121" t="s">
        <v>79</v>
      </c>
      <c r="B13" s="19">
        <v>153878.58000000007</v>
      </c>
      <c r="C13" s="154">
        <v>146271.1</v>
      </c>
      <c r="D13" s="154">
        <v>129654.32999999994</v>
      </c>
      <c r="E13" s="154">
        <v>179800.25999999989</v>
      </c>
      <c r="F13" s="154">
        <v>269493.00999999989</v>
      </c>
      <c r="G13" s="154">
        <v>237770.30999999997</v>
      </c>
      <c r="H13" s="154">
        <v>147807.46000000011</v>
      </c>
      <c r="I13" s="154">
        <v>207312.03999999983</v>
      </c>
      <c r="J13" s="202">
        <v>176243.62</v>
      </c>
      <c r="K13" s="202">
        <v>278687.1700000001</v>
      </c>
      <c r="L13" s="202">
        <v>285820.33000000013</v>
      </c>
      <c r="M13" s="202">
        <v>278908.12</v>
      </c>
      <c r="N13" s="119">
        <v>233005.19999999969</v>
      </c>
      <c r="O13" s="52">
        <f t="shared" si="2"/>
        <v>-0.16458079456417513</v>
      </c>
      <c r="Q13" s="109" t="s">
        <v>79</v>
      </c>
      <c r="R13" s="19">
        <v>8304.4390000000039</v>
      </c>
      <c r="S13" s="154">
        <v>7350.9219999999987</v>
      </c>
      <c r="T13" s="154">
        <v>8610.476999999999</v>
      </c>
      <c r="U13" s="154">
        <v>14121.920000000007</v>
      </c>
      <c r="V13" s="154">
        <v>13262.653999999999</v>
      </c>
      <c r="W13" s="154">
        <v>12363.967000000001</v>
      </c>
      <c r="X13" s="154">
        <v>8473.6030000000046</v>
      </c>
      <c r="Y13" s="154">
        <v>11749.72900000001</v>
      </c>
      <c r="Z13" s="154">
        <v>14285.174000000001</v>
      </c>
      <c r="AA13" s="154">
        <v>14287.105000000005</v>
      </c>
      <c r="AB13" s="154">
        <v>16611.900999999998</v>
      </c>
      <c r="AC13" s="154">
        <v>15670.151999999995</v>
      </c>
      <c r="AD13" s="119">
        <v>16470.15500000001</v>
      </c>
      <c r="AE13" s="52">
        <f t="shared" si="3"/>
        <v>5.1052663688266421E-2</v>
      </c>
      <c r="AG13" s="125">
        <f t="shared" si="0"/>
        <v>0.53967478774498701</v>
      </c>
      <c r="AH13" s="157">
        <f t="shared" si="0"/>
        <v>0.50255463998014638</v>
      </c>
      <c r="AI13" s="157">
        <f t="shared" si="0"/>
        <v>0.66411025378018629</v>
      </c>
      <c r="AJ13" s="157">
        <f t="shared" si="0"/>
        <v>0.78542266846555253</v>
      </c>
      <c r="AK13" s="157">
        <f t="shared" si="0"/>
        <v>0.49213350654252608</v>
      </c>
      <c r="AL13" s="157">
        <f t="shared" si="0"/>
        <v>0.51999625184490039</v>
      </c>
      <c r="AM13" s="157">
        <f t="shared" si="0"/>
        <v>0.57328655806682549</v>
      </c>
      <c r="AN13" s="157">
        <f t="shared" si="0"/>
        <v>0.56676539384784497</v>
      </c>
      <c r="AO13" s="157">
        <f t="shared" si="0"/>
        <v>0.81053566648256559</v>
      </c>
      <c r="AP13" s="157">
        <f t="shared" si="0"/>
        <v>0.51265743593434887</v>
      </c>
      <c r="AQ13" s="157">
        <f t="shared" si="0"/>
        <v>0.58120081940987156</v>
      </c>
      <c r="AR13" s="157">
        <f t="shared" si="0"/>
        <v>0.56183921787576485</v>
      </c>
      <c r="AS13" s="157">
        <f t="shared" ref="AS13" si="13">(AD13/N13)*10</f>
        <v>0.70685782978234091</v>
      </c>
      <c r="AT13" s="52">
        <f t="shared" ref="AT13" si="14">IF(AS13="","",(AS13-AR13)/AR13)</f>
        <v>0.25811407835656447</v>
      </c>
      <c r="AV13" s="105"/>
      <c r="AW13" s="105"/>
    </row>
    <row r="14" spans="1:49" ht="20.100000000000001" customHeight="1" x14ac:dyDescent="0.25">
      <c r="A14" s="121" t="s">
        <v>80</v>
      </c>
      <c r="B14" s="19">
        <v>172907.80999999991</v>
      </c>
      <c r="C14" s="154">
        <v>197865.85999999996</v>
      </c>
      <c r="D14" s="154">
        <v>108818.47999999997</v>
      </c>
      <c r="E14" s="154">
        <v>128700.31000000001</v>
      </c>
      <c r="F14" s="154">
        <v>196874.73</v>
      </c>
      <c r="G14" s="154">
        <v>236496.18999999983</v>
      </c>
      <c r="H14" s="154">
        <v>161286.66999999981</v>
      </c>
      <c r="I14" s="154">
        <v>171590.03999999995</v>
      </c>
      <c r="J14" s="202">
        <v>180155.07</v>
      </c>
      <c r="K14" s="202">
        <v>296232.94000000058</v>
      </c>
      <c r="L14" s="202">
        <v>286301.54999999993</v>
      </c>
      <c r="M14" s="202">
        <v>219196.88999999978</v>
      </c>
      <c r="N14" s="119">
        <v>238587.42999999982</v>
      </c>
      <c r="O14" s="52">
        <f t="shared" si="2"/>
        <v>8.846174779213363E-2</v>
      </c>
      <c r="Q14" s="109" t="s">
        <v>80</v>
      </c>
      <c r="R14" s="19">
        <v>7854.7379999999985</v>
      </c>
      <c r="S14" s="154">
        <v>8326.2219999999998</v>
      </c>
      <c r="T14" s="154">
        <v>7079.4509999999991</v>
      </c>
      <c r="U14" s="154">
        <v>9224.3630000000012</v>
      </c>
      <c r="V14" s="154">
        <v>8588.8440000000028</v>
      </c>
      <c r="W14" s="154">
        <v>10903.496999999998</v>
      </c>
      <c r="X14" s="154">
        <v>9835.2980000000043</v>
      </c>
      <c r="Y14" s="154">
        <v>10047.059999999994</v>
      </c>
      <c r="Z14" s="154">
        <v>13857.925999999999</v>
      </c>
      <c r="AA14" s="154">
        <v>14770.591999999991</v>
      </c>
      <c r="AB14" s="154">
        <v>15842.40800000001</v>
      </c>
      <c r="AC14" s="154">
        <v>12842.719000000006</v>
      </c>
      <c r="AD14" s="119">
        <v>16411.233000000004</v>
      </c>
      <c r="AE14" s="52">
        <f t="shared" si="3"/>
        <v>0.27786281082689701</v>
      </c>
      <c r="AG14" s="125">
        <f t="shared" si="0"/>
        <v>0.45427317597741834</v>
      </c>
      <c r="AH14" s="157">
        <f t="shared" si="0"/>
        <v>0.4208013449111434</v>
      </c>
      <c r="AI14" s="157">
        <f t="shared" si="0"/>
        <v>0.65057433259497854</v>
      </c>
      <c r="AJ14" s="157">
        <f t="shared" si="0"/>
        <v>0.71673199543963806</v>
      </c>
      <c r="AK14" s="157">
        <f t="shared" si="0"/>
        <v>0.436259341155668</v>
      </c>
      <c r="AL14" s="157">
        <f t="shared" si="0"/>
        <v>0.46104324133086483</v>
      </c>
      <c r="AM14" s="157">
        <f t="shared" si="0"/>
        <v>0.60980228558256033</v>
      </c>
      <c r="AN14" s="157">
        <f t="shared" si="0"/>
        <v>0.58552699212611625</v>
      </c>
      <c r="AO14" s="157">
        <f t="shared" si="0"/>
        <v>0.76922209294470589</v>
      </c>
      <c r="AP14" s="157">
        <f t="shared" si="0"/>
        <v>0.49861409740591178</v>
      </c>
      <c r="AQ14" s="157">
        <f t="shared" si="0"/>
        <v>0.55334691691330395</v>
      </c>
      <c r="AR14" s="157">
        <f t="shared" si="0"/>
        <v>0.58589877803467094</v>
      </c>
      <c r="AS14" s="157">
        <f t="shared" ref="AS14:AS15" si="15">(AD14/N14)*10</f>
        <v>0.68784985864511039</v>
      </c>
      <c r="AT14" s="52">
        <f t="shared" ref="AT14:AT15" si="16">IF(AS14="","",(AS14-AR14)/AR14)</f>
        <v>0.17400801031267285</v>
      </c>
      <c r="AV14" s="105"/>
      <c r="AW14" s="105"/>
    </row>
    <row r="15" spans="1:49" ht="20.100000000000001" customHeight="1" x14ac:dyDescent="0.25">
      <c r="A15" s="121" t="s">
        <v>81</v>
      </c>
      <c r="B15" s="19">
        <v>184668.65</v>
      </c>
      <c r="C15" s="154">
        <v>144340.81999999992</v>
      </c>
      <c r="D15" s="154">
        <v>80105.51999999996</v>
      </c>
      <c r="E15" s="154">
        <v>122946.30000000002</v>
      </c>
      <c r="F15" s="154">
        <v>216355.29000000004</v>
      </c>
      <c r="G15" s="154">
        <v>152646.59000000005</v>
      </c>
      <c r="H15" s="154">
        <v>149729.00999999972</v>
      </c>
      <c r="I15" s="154">
        <v>137518.23999999996</v>
      </c>
      <c r="J15" s="202">
        <v>158081.72</v>
      </c>
      <c r="K15" s="202">
        <v>248455.1099999999</v>
      </c>
      <c r="L15" s="202">
        <v>193947.6099999999</v>
      </c>
      <c r="M15" s="202">
        <v>185986.09999999983</v>
      </c>
      <c r="N15" s="119">
        <v>240257.2099999999</v>
      </c>
      <c r="O15" s="52">
        <f t="shared" si="2"/>
        <v>0.29180196799653374</v>
      </c>
      <c r="Q15" s="109" t="s">
        <v>81</v>
      </c>
      <c r="R15" s="19">
        <v>8976.5390000000007</v>
      </c>
      <c r="S15" s="154">
        <v>8231.4969999999994</v>
      </c>
      <c r="T15" s="154">
        <v>7380.0529999999981</v>
      </c>
      <c r="U15" s="154">
        <v>9158.0150000000012</v>
      </c>
      <c r="V15" s="154">
        <v>11920.680999999999</v>
      </c>
      <c r="W15" s="154">
        <v>8611.9049999999952</v>
      </c>
      <c r="X15" s="154">
        <v>9047.3699999999972</v>
      </c>
      <c r="Y15" s="154">
        <v>10872.128000000008</v>
      </c>
      <c r="Z15" s="154">
        <v>13645.628000000001</v>
      </c>
      <c r="AA15" s="154">
        <v>13484.313000000007</v>
      </c>
      <c r="AB15" s="154">
        <v>12902.209999999997</v>
      </c>
      <c r="AC15" s="154">
        <v>12615.414999999995</v>
      </c>
      <c r="AD15" s="119">
        <v>17122.455000000002</v>
      </c>
      <c r="AE15" s="52">
        <f t="shared" si="3"/>
        <v>0.35726450536902732</v>
      </c>
      <c r="AG15" s="125">
        <f t="shared" si="0"/>
        <v>0.48608894904468092</v>
      </c>
      <c r="AH15" s="157">
        <f t="shared" si="0"/>
        <v>0.57028198953005838</v>
      </c>
      <c r="AI15" s="157">
        <f t="shared" si="0"/>
        <v>0.92129144158854492</v>
      </c>
      <c r="AJ15" s="157">
        <f t="shared" si="0"/>
        <v>0.7448792684285741</v>
      </c>
      <c r="AK15" s="157">
        <f t="shared" si="0"/>
        <v>0.55097709882665669</v>
      </c>
      <c r="AL15" s="157">
        <f t="shared" si="0"/>
        <v>0.56417277320115655</v>
      </c>
      <c r="AM15" s="157">
        <f t="shared" si="0"/>
        <v>0.60424963739491866</v>
      </c>
      <c r="AN15" s="157">
        <f t="shared" si="0"/>
        <v>0.79059534211607208</v>
      </c>
      <c r="AO15" s="157">
        <f t="shared" si="0"/>
        <v>0.86320088116450155</v>
      </c>
      <c r="AP15" s="157">
        <f t="shared" si="0"/>
        <v>0.54272632991931669</v>
      </c>
      <c r="AQ15" s="157">
        <f t="shared" si="0"/>
        <v>0.66524202077045469</v>
      </c>
      <c r="AR15" s="157">
        <f t="shared" si="0"/>
        <v>0.67829880835180723</v>
      </c>
      <c r="AS15" s="157">
        <f t="shared" si="15"/>
        <v>0.71267184864087985</v>
      </c>
      <c r="AT15" s="52">
        <f t="shared" si="16"/>
        <v>5.0675365879818357E-2</v>
      </c>
      <c r="AV15" s="105"/>
      <c r="AW15" s="105"/>
    </row>
    <row r="16" spans="1:49" ht="20.100000000000001" customHeight="1" x14ac:dyDescent="0.25">
      <c r="A16" s="121" t="s">
        <v>82</v>
      </c>
      <c r="B16" s="19">
        <v>175049.21999999997</v>
      </c>
      <c r="C16" s="154">
        <v>101082.92000000001</v>
      </c>
      <c r="D16" s="154">
        <v>69030.890000000014</v>
      </c>
      <c r="E16" s="154">
        <v>154535.30999999976</v>
      </c>
      <c r="F16" s="154">
        <v>191998.53000000006</v>
      </c>
      <c r="G16" s="154">
        <v>123638.51</v>
      </c>
      <c r="H16" s="154">
        <v>139323.20999999988</v>
      </c>
      <c r="I16" s="154">
        <v>159510.34999999989</v>
      </c>
      <c r="J16" s="202">
        <v>217871.62</v>
      </c>
      <c r="K16" s="202">
        <v>280257.64000000013</v>
      </c>
      <c r="L16" s="202">
        <v>221165.11999999979</v>
      </c>
      <c r="M16" s="202">
        <v>222116.84000000008</v>
      </c>
      <c r="N16" s="119"/>
      <c r="O16" s="52" t="str">
        <f t="shared" si="2"/>
        <v/>
      </c>
      <c r="Q16" s="109" t="s">
        <v>82</v>
      </c>
      <c r="R16" s="19">
        <v>8917.1569999999974</v>
      </c>
      <c r="S16" s="154">
        <v>6317.9840000000004</v>
      </c>
      <c r="T16" s="154">
        <v>6844.7550000000019</v>
      </c>
      <c r="U16" s="154">
        <v>12425.312000000002</v>
      </c>
      <c r="V16" s="154">
        <v>11852.688999999998</v>
      </c>
      <c r="W16" s="154">
        <v>8900.4360000000015</v>
      </c>
      <c r="X16" s="154">
        <v>10677.083000000001</v>
      </c>
      <c r="Y16" s="154">
        <v>13098.086000000008</v>
      </c>
      <c r="Z16" s="154">
        <v>16740.395</v>
      </c>
      <c r="AA16" s="154">
        <v>17459.428999999986</v>
      </c>
      <c r="AB16" s="154">
        <v>14265.805999999997</v>
      </c>
      <c r="AC16" s="154">
        <v>13945.046000000009</v>
      </c>
      <c r="AD16" s="119"/>
      <c r="AE16" s="52" t="str">
        <f t="shared" si="3"/>
        <v/>
      </c>
      <c r="AG16" s="125">
        <f t="shared" si="0"/>
        <v>0.50940855377704619</v>
      </c>
      <c r="AH16" s="157">
        <f t="shared" si="0"/>
        <v>0.62502982699747878</v>
      </c>
      <c r="AI16" s="157">
        <f t="shared" si="0"/>
        <v>0.99154958019518513</v>
      </c>
      <c r="AJ16" s="157">
        <f t="shared" si="0"/>
        <v>0.80404355483546253</v>
      </c>
      <c r="AK16" s="157">
        <f t="shared" si="0"/>
        <v>0.61733227853359063</v>
      </c>
      <c r="AL16" s="157">
        <f t="shared" si="0"/>
        <v>0.71987570862832317</v>
      </c>
      <c r="AM16" s="157">
        <f t="shared" si="0"/>
        <v>0.76635350276526137</v>
      </c>
      <c r="AN16" s="157">
        <f t="shared" si="0"/>
        <v>0.8211433301976967</v>
      </c>
      <c r="AO16" s="157">
        <f t="shared" si="0"/>
        <v>0.76836051432490382</v>
      </c>
      <c r="AP16" s="157">
        <f t="shared" si="0"/>
        <v>0.62297780713489115</v>
      </c>
      <c r="AQ16" s="157">
        <f t="shared" si="0"/>
        <v>0.64502965024503012</v>
      </c>
      <c r="AR16" s="157">
        <f t="shared" si="0"/>
        <v>0.62782479707526928</v>
      </c>
      <c r="AS16" s="157"/>
      <c r="AT16" s="52"/>
      <c r="AV16" s="105"/>
      <c r="AW16" s="105"/>
    </row>
    <row r="17" spans="1:49" ht="20.100000000000001" customHeight="1" x14ac:dyDescent="0.25">
      <c r="A17" s="121" t="s">
        <v>83</v>
      </c>
      <c r="B17" s="19">
        <v>143652.40999999997</v>
      </c>
      <c r="C17" s="154">
        <v>108321.03000000003</v>
      </c>
      <c r="D17" s="154">
        <v>126056.69</v>
      </c>
      <c r="E17" s="154">
        <v>102105.74999999991</v>
      </c>
      <c r="F17" s="154">
        <v>191150.96000000002</v>
      </c>
      <c r="G17" s="154">
        <v>143866.02999999988</v>
      </c>
      <c r="H17" s="154">
        <v>151239.86000000007</v>
      </c>
      <c r="I17" s="154">
        <v>135902.21999999988</v>
      </c>
      <c r="J17" s="202">
        <v>269362.65000000002</v>
      </c>
      <c r="K17" s="202">
        <v>228067.11000000004</v>
      </c>
      <c r="L17" s="202">
        <v>226213.38000000006</v>
      </c>
      <c r="M17" s="202">
        <v>214361.34999999995</v>
      </c>
      <c r="N17" s="119"/>
      <c r="O17" s="52" t="str">
        <f t="shared" si="2"/>
        <v/>
      </c>
      <c r="Q17" s="109" t="s">
        <v>83</v>
      </c>
      <c r="R17" s="19">
        <v>8623.6640000000007</v>
      </c>
      <c r="S17" s="154">
        <v>7729.3239999999987</v>
      </c>
      <c r="T17" s="154">
        <v>10518.219000000001</v>
      </c>
      <c r="U17" s="154">
        <v>7756.1780000000035</v>
      </c>
      <c r="V17" s="154">
        <v>12715.098000000002</v>
      </c>
      <c r="W17" s="154">
        <v>10229.966999999997</v>
      </c>
      <c r="X17" s="154">
        <v>10778.716999999997</v>
      </c>
      <c r="Y17" s="154">
        <v>11138.637000000001</v>
      </c>
      <c r="Z17" s="154">
        <v>17757.596000000001</v>
      </c>
      <c r="AA17" s="154">
        <v>15905.198000000008</v>
      </c>
      <c r="AB17" s="154">
        <v>14901.102000000014</v>
      </c>
      <c r="AC17" s="154">
        <v>15769.840000000007</v>
      </c>
      <c r="AD17" s="119"/>
      <c r="AE17" s="52" t="str">
        <f t="shared" si="3"/>
        <v/>
      </c>
      <c r="AG17" s="125">
        <f t="shared" si="0"/>
        <v>0.60031460662581315</v>
      </c>
      <c r="AH17" s="157">
        <f t="shared" si="0"/>
        <v>0.71355709966938063</v>
      </c>
      <c r="AI17" s="157">
        <f t="shared" ref="AI17:AL19" si="17">IF(T17="","",(T17/D17)*10)</f>
        <v>0.83440387019522733</v>
      </c>
      <c r="AJ17" s="157">
        <f t="shared" si="17"/>
        <v>0.75962205850307263</v>
      </c>
      <c r="AK17" s="157">
        <f t="shared" si="17"/>
        <v>0.665186196292187</v>
      </c>
      <c r="AL17" s="157">
        <f t="shared" si="17"/>
        <v>0.71107592250929597</v>
      </c>
      <c r="AM17" s="157">
        <f t="shared" si="0"/>
        <v>0.71269022597614096</v>
      </c>
      <c r="AN17" s="157">
        <f t="shared" si="0"/>
        <v>0.81960669958150867</v>
      </c>
      <c r="AO17" s="157">
        <f t="shared" si="0"/>
        <v>0.65924492501094711</v>
      </c>
      <c r="AP17" s="157">
        <f t="shared" si="0"/>
        <v>0.69739113193480651</v>
      </c>
      <c r="AQ17" s="157">
        <f t="shared" si="0"/>
        <v>0.65871886092679444</v>
      </c>
      <c r="AR17" s="157">
        <f t="shared" si="0"/>
        <v>0.73566620101991387</v>
      </c>
      <c r="AS17" s="157"/>
      <c r="AT17" s="52"/>
      <c r="AV17" s="105"/>
      <c r="AW17" s="105"/>
    </row>
    <row r="18" spans="1:49" ht="20.100000000000001" customHeight="1" thickBot="1" x14ac:dyDescent="0.3">
      <c r="A18" s="121" t="s">
        <v>84</v>
      </c>
      <c r="B18" s="19">
        <v>152913.45000000004</v>
      </c>
      <c r="C18" s="154">
        <v>216589.59999999995</v>
      </c>
      <c r="D18" s="154">
        <v>85917.549999999959</v>
      </c>
      <c r="E18" s="154">
        <v>230072.31999999998</v>
      </c>
      <c r="F18" s="154">
        <v>233366.15000000014</v>
      </c>
      <c r="G18" s="154">
        <v>149347.89999999994</v>
      </c>
      <c r="H18" s="154">
        <v>169726.70999999988</v>
      </c>
      <c r="I18" s="154">
        <v>161609.71999999994</v>
      </c>
      <c r="J18" s="202">
        <v>201683.16</v>
      </c>
      <c r="K18" s="202">
        <v>231436.16000000015</v>
      </c>
      <c r="L18" s="202">
        <v>249510.86000000004</v>
      </c>
      <c r="M18" s="202">
        <v>245114.83000000005</v>
      </c>
      <c r="N18" s="119"/>
      <c r="O18" s="52" t="str">
        <f t="shared" si="2"/>
        <v/>
      </c>
      <c r="Q18" s="109" t="s">
        <v>84</v>
      </c>
      <c r="R18" s="19">
        <v>8608.0499999999975</v>
      </c>
      <c r="S18" s="154">
        <v>10777.051000000001</v>
      </c>
      <c r="T18" s="154">
        <v>8423.9280000000035</v>
      </c>
      <c r="U18" s="154">
        <v>14158.847</v>
      </c>
      <c r="V18" s="154">
        <v>13639.642000000007</v>
      </c>
      <c r="W18" s="154">
        <v>9440.7710000000006</v>
      </c>
      <c r="X18" s="154">
        <v>11551.010000000002</v>
      </c>
      <c r="Y18" s="154">
        <v>14804.034999999996</v>
      </c>
      <c r="Z18" s="154">
        <v>13581.739</v>
      </c>
      <c r="AA18" s="154">
        <v>16207.478999999999</v>
      </c>
      <c r="AB18" s="154">
        <v>14210.079999999994</v>
      </c>
      <c r="AC18" s="154">
        <v>17409.10100000001</v>
      </c>
      <c r="AD18" s="119"/>
      <c r="AE18" s="52" t="str">
        <f t="shared" si="3"/>
        <v/>
      </c>
      <c r="AG18" s="125">
        <f t="shared" si="0"/>
        <v>0.56293609227965202</v>
      </c>
      <c r="AH18" s="157">
        <f t="shared" si="0"/>
        <v>0.49757933898949919</v>
      </c>
      <c r="AI18" s="157">
        <f t="shared" si="17"/>
        <v>0.98046650538801527</v>
      </c>
      <c r="AJ18" s="157">
        <f t="shared" si="17"/>
        <v>0.61540853762851611</v>
      </c>
      <c r="AK18" s="157">
        <f t="shared" si="17"/>
        <v>0.58447388363736552</v>
      </c>
      <c r="AL18" s="157">
        <f t="shared" si="17"/>
        <v>0.63213282543644767</v>
      </c>
      <c r="AM18" s="157">
        <f t="shared" si="0"/>
        <v>0.68056524515204542</v>
      </c>
      <c r="AN18" s="157">
        <f t="shared" si="0"/>
        <v>0.91603617653690639</v>
      </c>
      <c r="AO18" s="157">
        <f t="shared" si="0"/>
        <v>0.67341958545274683</v>
      </c>
      <c r="AP18" s="157">
        <f t="shared" si="0"/>
        <v>0.7003002037365289</v>
      </c>
      <c r="AQ18" s="157">
        <f t="shared" si="0"/>
        <v>0.56951749515031103</v>
      </c>
      <c r="AR18" s="157">
        <f t="shared" si="0"/>
        <v>0.71024266463191987</v>
      </c>
      <c r="AS18" s="157"/>
      <c r="AT18" s="52"/>
      <c r="AV18" s="105"/>
      <c r="AW18" s="105"/>
    </row>
    <row r="19" spans="1:49" ht="20.100000000000001" customHeight="1" thickBot="1" x14ac:dyDescent="0.3">
      <c r="A19" s="35" t="str">
        <f>'2'!A19</f>
        <v>jan-set</v>
      </c>
      <c r="B19" s="167">
        <f>SUM(B7:B15)</f>
        <v>1344647.8399999999</v>
      </c>
      <c r="C19" s="168">
        <f t="shared" ref="C19:N19" si="18">SUM(C7:C15)</f>
        <v>1210094.8799999997</v>
      </c>
      <c r="D19" s="168">
        <f t="shared" si="18"/>
        <v>1015139.44</v>
      </c>
      <c r="E19" s="168">
        <f t="shared" si="18"/>
        <v>1112816.5599999998</v>
      </c>
      <c r="F19" s="168">
        <f t="shared" si="18"/>
        <v>1713682.7799999998</v>
      </c>
      <c r="G19" s="168">
        <f t="shared" si="18"/>
        <v>1744238.9999999998</v>
      </c>
      <c r="H19" s="168">
        <f t="shared" si="18"/>
        <v>1344160.5199999998</v>
      </c>
      <c r="I19" s="168">
        <f t="shared" si="18"/>
        <v>1698798.5999999996</v>
      </c>
      <c r="J19" s="168">
        <f t="shared" si="18"/>
        <v>1288283.8699999999</v>
      </c>
      <c r="K19" s="168">
        <f t="shared" si="18"/>
        <v>2195500.2300000009</v>
      </c>
      <c r="L19" s="168">
        <f t="shared" si="18"/>
        <v>2048348.96</v>
      </c>
      <c r="M19" s="168">
        <f t="shared" si="18"/>
        <v>2289358.48</v>
      </c>
      <c r="N19" s="306">
        <f t="shared" si="18"/>
        <v>2103531.8799999985</v>
      </c>
      <c r="O19" s="164">
        <f t="shared" si="2"/>
        <v>-8.1169725765272677E-2</v>
      </c>
      <c r="P19" s="171"/>
      <c r="Q19" s="170"/>
      <c r="R19" s="167">
        <f>SUM(R7:R15)</f>
        <v>63344.494000000006</v>
      </c>
      <c r="S19" s="168">
        <f t="shared" ref="S19:AD19" si="19">SUM(S7:S15)</f>
        <v>57090.210000000006</v>
      </c>
      <c r="T19" s="168">
        <f t="shared" si="19"/>
        <v>60584.398000000001</v>
      </c>
      <c r="U19" s="168">
        <f t="shared" si="19"/>
        <v>88058.664000000004</v>
      </c>
      <c r="V19" s="168">
        <f t="shared" si="19"/>
        <v>86946.561999999991</v>
      </c>
      <c r="W19" s="168">
        <f t="shared" si="19"/>
        <v>88183.735000000001</v>
      </c>
      <c r="X19" s="168">
        <f t="shared" si="19"/>
        <v>77183.72600000001</v>
      </c>
      <c r="Y19" s="168">
        <f t="shared" si="19"/>
        <v>98165.16800000002</v>
      </c>
      <c r="Z19" s="168">
        <f t="shared" si="19"/>
        <v>106647.321</v>
      </c>
      <c r="AA19" s="168">
        <f t="shared" si="19"/>
        <v>119636.23200000003</v>
      </c>
      <c r="AB19" s="168">
        <f t="shared" si="19"/>
        <v>122877.72500000001</v>
      </c>
      <c r="AC19" s="168">
        <f t="shared" si="19"/>
        <v>125742.05199999998</v>
      </c>
      <c r="AD19" s="306">
        <f t="shared" si="19"/>
        <v>143267.04100000003</v>
      </c>
      <c r="AE19" s="61">
        <f t="shared" si="3"/>
        <v>0.13937253863170651</v>
      </c>
      <c r="AG19" s="172">
        <f t="shared" si="0"/>
        <v>0.47108612467633171</v>
      </c>
      <c r="AH19" s="173">
        <f t="shared" si="0"/>
        <v>0.47178292333573069</v>
      </c>
      <c r="AI19" s="173">
        <f t="shared" si="17"/>
        <v>0.59680863153144759</v>
      </c>
      <c r="AJ19" s="173">
        <f t="shared" si="17"/>
        <v>0.79131338591870004</v>
      </c>
      <c r="AK19" s="173">
        <f t="shared" si="17"/>
        <v>0.50736672512983993</v>
      </c>
      <c r="AL19" s="173">
        <f t="shared" si="17"/>
        <v>0.50557139818568453</v>
      </c>
      <c r="AM19" s="173">
        <f t="shared" si="0"/>
        <v>0.57421509448886376</v>
      </c>
      <c r="AN19" s="173">
        <f t="shared" si="0"/>
        <v>0.5778505350781431</v>
      </c>
      <c r="AO19" s="173">
        <f t="shared" si="0"/>
        <v>0.82782470139907915</v>
      </c>
      <c r="AP19" s="173">
        <f t="shared" si="0"/>
        <v>0.54491559766313469</v>
      </c>
      <c r="AQ19" s="173">
        <f t="shared" si="0"/>
        <v>0.5998866765358184</v>
      </c>
      <c r="AR19" s="173">
        <f t="shared" si="0"/>
        <v>0.54924579570430576</v>
      </c>
      <c r="AS19" s="173">
        <f>(AD19/N19)*10</f>
        <v>0.6810785344503556</v>
      </c>
      <c r="AT19" s="61">
        <f t="shared" ref="AT19:AT23" si="20">IF(AS19="","",(AS19-AR19)/AR19)</f>
        <v>0.24002503028174996</v>
      </c>
      <c r="AV19" s="105"/>
      <c r="AW19" s="105"/>
    </row>
    <row r="20" spans="1:49" ht="20.100000000000001" customHeight="1" x14ac:dyDescent="0.25">
      <c r="A20" s="121" t="s">
        <v>85</v>
      </c>
      <c r="B20" s="19">
        <f>SUM(B7:B9)</f>
        <v>383996.99999999988</v>
      </c>
      <c r="C20" s="154">
        <f>SUM(C7:C9)</f>
        <v>360761.51999999996</v>
      </c>
      <c r="D20" s="154">
        <f>SUM(D7:D9)</f>
        <v>338161.04999999993</v>
      </c>
      <c r="E20" s="154">
        <f t="shared" ref="E20:M20" si="21">SUM(E7:E9)</f>
        <v>270933.47000000003</v>
      </c>
      <c r="F20" s="154">
        <f t="shared" si="21"/>
        <v>519508.35</v>
      </c>
      <c r="G20" s="154">
        <f t="shared" si="21"/>
        <v>534624.43999999983</v>
      </c>
      <c r="H20" s="154">
        <f t="shared" si="21"/>
        <v>446773.26</v>
      </c>
      <c r="I20" s="154">
        <f t="shared" si="21"/>
        <v>530786.49</v>
      </c>
      <c r="J20" s="154">
        <f t="shared" si="21"/>
        <v>340453.22</v>
      </c>
      <c r="K20" s="154">
        <f t="shared" si="21"/>
        <v>649895.34000000008</v>
      </c>
      <c r="L20" s="154">
        <f t="shared" si="21"/>
        <v>640920.42999999993</v>
      </c>
      <c r="M20" s="154">
        <f t="shared" si="21"/>
        <v>817875.08000000077</v>
      </c>
      <c r="N20" s="154">
        <f t="shared" ref="N20" si="22">SUM(N7:N9)</f>
        <v>661065.94999999925</v>
      </c>
      <c r="O20" s="61">
        <f t="shared" si="2"/>
        <v>-0.19172748239254506</v>
      </c>
      <c r="Q20" s="109" t="s">
        <v>85</v>
      </c>
      <c r="R20" s="19">
        <f>SUM(R7:R9)</f>
        <v>17386.603999999999</v>
      </c>
      <c r="S20" s="154">
        <f t="shared" ref="S20" si="23">SUM(S7:S9)</f>
        <v>16187.608</v>
      </c>
      <c r="T20" s="154">
        <f>SUM(T7:T9)</f>
        <v>17207.878999999994</v>
      </c>
      <c r="U20" s="154">
        <f t="shared" ref="U20:AC20" si="24">SUM(U7:U9)</f>
        <v>22973.369000000002</v>
      </c>
      <c r="V20" s="154">
        <f t="shared" si="24"/>
        <v>26551.153999999995</v>
      </c>
      <c r="W20" s="154">
        <f t="shared" si="24"/>
        <v>26243.759999999998</v>
      </c>
      <c r="X20" s="154">
        <f t="shared" si="24"/>
        <v>24497.342000000004</v>
      </c>
      <c r="Y20" s="154">
        <f t="shared" si="24"/>
        <v>29314.421999999999</v>
      </c>
      <c r="Z20" s="154">
        <f t="shared" si="24"/>
        <v>28198.834000000003</v>
      </c>
      <c r="AA20" s="154">
        <f t="shared" si="24"/>
        <v>37842.870999999999</v>
      </c>
      <c r="AB20" s="154">
        <f t="shared" si="24"/>
        <v>40547.094000000005</v>
      </c>
      <c r="AC20" s="154">
        <f t="shared" si="24"/>
        <v>42274.478999999992</v>
      </c>
      <c r="AD20" s="202">
        <f>IF(AD9="","",SUM(AD7:AD9))</f>
        <v>43177.321000000011</v>
      </c>
      <c r="AE20" s="61">
        <f t="shared" si="3"/>
        <v>2.1356667695420183E-2</v>
      </c>
      <c r="AG20" s="124">
        <f t="shared" si="0"/>
        <v>0.45277968317460826</v>
      </c>
      <c r="AH20" s="156">
        <f t="shared" si="0"/>
        <v>0.44870661372088694</v>
      </c>
      <c r="AI20" s="156">
        <f t="shared" si="0"/>
        <v>0.50886638186154198</v>
      </c>
      <c r="AJ20" s="156">
        <f t="shared" si="0"/>
        <v>0.84793395958055684</v>
      </c>
      <c r="AK20" s="156">
        <f t="shared" si="0"/>
        <v>0.51108233390281399</v>
      </c>
      <c r="AL20" s="156">
        <f t="shared" si="0"/>
        <v>0.49088216019454722</v>
      </c>
      <c r="AM20" s="156">
        <f t="shared" si="0"/>
        <v>0.54831710384815791</v>
      </c>
      <c r="AN20" s="156">
        <f t="shared" si="0"/>
        <v>0.55228274555367829</v>
      </c>
      <c r="AO20" s="156">
        <f t="shared" si="0"/>
        <v>0.82827338216980306</v>
      </c>
      <c r="AP20" s="156">
        <f t="shared" si="0"/>
        <v>0.5822917733184545</v>
      </c>
      <c r="AQ20" s="156">
        <f t="shared" si="0"/>
        <v>0.63263850085103401</v>
      </c>
      <c r="AR20" s="156">
        <f t="shared" si="0"/>
        <v>0.51688185682341559</v>
      </c>
      <c r="AS20" s="156">
        <f t="shared" si="0"/>
        <v>0.65314695152579039</v>
      </c>
      <c r="AT20" s="61">
        <f t="shared" si="20"/>
        <v>0.26362909222586156</v>
      </c>
      <c r="AV20" s="105"/>
      <c r="AW20" s="105"/>
    </row>
    <row r="21" spans="1:49" ht="20.100000000000001" customHeight="1" x14ac:dyDescent="0.25">
      <c r="A21" s="121" t="s">
        <v>86</v>
      </c>
      <c r="B21" s="19">
        <f>SUM(B10:B12)</f>
        <v>449195.80000000005</v>
      </c>
      <c r="C21" s="154">
        <f>SUM(C10:C12)</f>
        <v>360855.57999999996</v>
      </c>
      <c r="D21" s="154">
        <f>SUM(D10:D12)</f>
        <v>358400.06000000006</v>
      </c>
      <c r="E21" s="154">
        <f t="shared" ref="E21:M21" si="25">SUM(E10:E12)</f>
        <v>410436.21999999991</v>
      </c>
      <c r="F21" s="154">
        <f t="shared" si="25"/>
        <v>511451.39999999991</v>
      </c>
      <c r="G21" s="154">
        <f t="shared" si="25"/>
        <v>582701.47000000009</v>
      </c>
      <c r="H21" s="154">
        <f t="shared" si="25"/>
        <v>438564.12</v>
      </c>
      <c r="I21" s="154">
        <f t="shared" si="25"/>
        <v>651591.7899999998</v>
      </c>
      <c r="J21" s="154">
        <f t="shared" si="25"/>
        <v>433350.24</v>
      </c>
      <c r="K21" s="154">
        <f t="shared" si="25"/>
        <v>722229.66999999993</v>
      </c>
      <c r="L21" s="154">
        <f t="shared" si="25"/>
        <v>641359.04</v>
      </c>
      <c r="M21" s="154">
        <f t="shared" si="25"/>
        <v>787392.28999999992</v>
      </c>
      <c r="N21" s="154">
        <f t="shared" ref="N21" si="26">SUM(N10:N12)</f>
        <v>730616.09</v>
      </c>
      <c r="O21" s="52">
        <f t="shared" ref="O21" si="27">IF(N21="","",(N21-M21)/M21)</f>
        <v>-7.2106624259681229E-2</v>
      </c>
      <c r="Q21" s="109" t="s">
        <v>86</v>
      </c>
      <c r="R21" s="19">
        <f>SUM(R10:R12)</f>
        <v>20822.173999999999</v>
      </c>
      <c r="S21" s="154">
        <f t="shared" ref="S21" si="28">SUM(S10:S12)</f>
        <v>16993.961000000003</v>
      </c>
      <c r="T21" s="154">
        <f>SUM(T10:T12)</f>
        <v>20306.538000000008</v>
      </c>
      <c r="U21" s="154">
        <f t="shared" ref="U21:AC21" si="29">SUM(U10:U12)</f>
        <v>32580.996999999992</v>
      </c>
      <c r="V21" s="154">
        <f t="shared" si="29"/>
        <v>26623.229000000007</v>
      </c>
      <c r="W21" s="154">
        <f t="shared" si="29"/>
        <v>30060.606000000007</v>
      </c>
      <c r="X21" s="154">
        <f t="shared" si="29"/>
        <v>25330.112999999998</v>
      </c>
      <c r="Y21" s="154">
        <f t="shared" si="29"/>
        <v>36181.829000000005</v>
      </c>
      <c r="Z21" s="154">
        <f t="shared" si="29"/>
        <v>36659.758999999998</v>
      </c>
      <c r="AA21" s="154">
        <f t="shared" si="29"/>
        <v>39251.351000000017</v>
      </c>
      <c r="AB21" s="154">
        <f t="shared" si="29"/>
        <v>36974.111999999994</v>
      </c>
      <c r="AC21" s="154">
        <f t="shared" si="29"/>
        <v>42339.286999999997</v>
      </c>
      <c r="AD21" s="202">
        <f>IF(AD12="","",SUM(AD10:AD12))</f>
        <v>50085.876999999993</v>
      </c>
      <c r="AE21" s="52">
        <f t="shared" si="3"/>
        <v>0.18296458322503156</v>
      </c>
      <c r="AG21" s="125">
        <f t="shared" si="0"/>
        <v>0.4635433813049899</v>
      </c>
      <c r="AH21" s="157">
        <f t="shared" si="0"/>
        <v>0.4709352422927755</v>
      </c>
      <c r="AI21" s="157">
        <f t="shared" si="0"/>
        <v>0.56658857702200172</v>
      </c>
      <c r="AJ21" s="157">
        <f t="shared" si="0"/>
        <v>0.7938138841645116</v>
      </c>
      <c r="AK21" s="157">
        <f t="shared" si="0"/>
        <v>0.52054269477021697</v>
      </c>
      <c r="AL21" s="157">
        <f t="shared" si="0"/>
        <v>0.51588347631935783</v>
      </c>
      <c r="AM21" s="157">
        <f t="shared" si="0"/>
        <v>0.57756920470374995</v>
      </c>
      <c r="AN21" s="157">
        <f t="shared" si="0"/>
        <v>0.55528368459031718</v>
      </c>
      <c r="AO21" s="157">
        <f t="shared" si="0"/>
        <v>0.84596143295086201</v>
      </c>
      <c r="AP21" s="157">
        <f t="shared" si="0"/>
        <v>0.54347464013767288</v>
      </c>
      <c r="AQ21" s="157">
        <f t="shared" si="0"/>
        <v>0.57649631008553326</v>
      </c>
      <c r="AR21" s="157">
        <f t="shared" si="0"/>
        <v>0.53771528547733172</v>
      </c>
      <c r="AS21" s="157">
        <f t="shared" si="0"/>
        <v>0.68552934551441358</v>
      </c>
      <c r="AT21" s="52">
        <f t="shared" ref="AT21:AT22" si="30">IF(AS21="","",(AS21-AR21)/AR21)</f>
        <v>0.27489279927362825</v>
      </c>
      <c r="AV21" s="105"/>
      <c r="AW21" s="105"/>
    </row>
    <row r="22" spans="1:49" ht="20.100000000000001" customHeight="1" x14ac:dyDescent="0.25">
      <c r="A22" s="121" t="s">
        <v>87</v>
      </c>
      <c r="B22" s="19">
        <f>SUM(B13:B15)</f>
        <v>511455.04000000004</v>
      </c>
      <c r="C22" s="154">
        <f>SUM(C13:C15)</f>
        <v>488477.77999999991</v>
      </c>
      <c r="D22" s="154">
        <f>SUM(D13:D15)</f>
        <v>318578.32999999984</v>
      </c>
      <c r="E22" s="154">
        <f t="shared" ref="E22:M22" si="31">SUM(E13:E15)</f>
        <v>431446.86999999988</v>
      </c>
      <c r="F22" s="154">
        <f t="shared" si="31"/>
        <v>682723.02999999991</v>
      </c>
      <c r="G22" s="154">
        <f t="shared" si="31"/>
        <v>626913.08999999985</v>
      </c>
      <c r="H22" s="154">
        <f t="shared" si="31"/>
        <v>458823.13999999961</v>
      </c>
      <c r="I22" s="154">
        <f t="shared" si="31"/>
        <v>516420.31999999972</v>
      </c>
      <c r="J22" s="154">
        <f t="shared" si="31"/>
        <v>514480.41000000003</v>
      </c>
      <c r="K22" s="154">
        <f t="shared" si="31"/>
        <v>823375.22000000055</v>
      </c>
      <c r="L22" s="154">
        <f t="shared" si="31"/>
        <v>766069.49</v>
      </c>
      <c r="M22" s="154">
        <f t="shared" si="31"/>
        <v>684091.10999999964</v>
      </c>
      <c r="N22" s="154">
        <f t="shared" ref="N22" si="32">SUM(N13:N15)</f>
        <v>711849.83999999939</v>
      </c>
      <c r="O22" s="52">
        <f t="shared" si="2"/>
        <v>4.0577533597826995E-2</v>
      </c>
      <c r="Q22" s="109" t="s">
        <v>87</v>
      </c>
      <c r="R22" s="19">
        <f>SUM(R13:R15)</f>
        <v>25135.716000000004</v>
      </c>
      <c r="S22" s="154">
        <f t="shared" ref="S22" si="33">SUM(S13:S15)</f>
        <v>23908.640999999996</v>
      </c>
      <c r="T22" s="154">
        <f>SUM(T13:T15)</f>
        <v>23069.980999999996</v>
      </c>
      <c r="U22" s="154">
        <f t="shared" ref="U22:AC22" si="34">SUM(U13:U15)</f>
        <v>32504.29800000001</v>
      </c>
      <c r="V22" s="154">
        <f t="shared" si="34"/>
        <v>33772.178999999996</v>
      </c>
      <c r="W22" s="154">
        <f t="shared" si="34"/>
        <v>31879.368999999995</v>
      </c>
      <c r="X22" s="154">
        <f t="shared" si="34"/>
        <v>27356.271000000008</v>
      </c>
      <c r="Y22" s="154">
        <f t="shared" si="34"/>
        <v>32668.917000000012</v>
      </c>
      <c r="Z22" s="154">
        <f t="shared" si="34"/>
        <v>41788.728000000003</v>
      </c>
      <c r="AA22" s="154">
        <f t="shared" si="34"/>
        <v>42542.01</v>
      </c>
      <c r="AB22" s="154">
        <f t="shared" si="34"/>
        <v>45356.519000000008</v>
      </c>
      <c r="AC22" s="154">
        <f t="shared" si="34"/>
        <v>41128.285999999993</v>
      </c>
      <c r="AD22" s="202">
        <f>IF(AD15="","",SUM(AD13:AD15))</f>
        <v>50003.843000000015</v>
      </c>
      <c r="AE22" s="52">
        <f t="shared" si="3"/>
        <v>0.21580177204564333</v>
      </c>
      <c r="AG22" s="125">
        <f t="shared" si="0"/>
        <v>0.49145504558914899</v>
      </c>
      <c r="AH22" s="157">
        <f t="shared" si="0"/>
        <v>0.48945196647429901</v>
      </c>
      <c r="AI22" s="157">
        <f t="shared" si="0"/>
        <v>0.72415411933385454</v>
      </c>
      <c r="AJ22" s="157">
        <f t="shared" si="0"/>
        <v>0.75337892705074017</v>
      </c>
      <c r="AK22" s="157">
        <f t="shared" si="0"/>
        <v>0.49466881174346788</v>
      </c>
      <c r="AL22" s="157">
        <f t="shared" si="0"/>
        <v>0.50851337304186772</v>
      </c>
      <c r="AM22" s="157">
        <f t="shared" si="0"/>
        <v>0.59622692525926291</v>
      </c>
      <c r="AN22" s="157">
        <f t="shared" si="0"/>
        <v>0.63260324458185591</v>
      </c>
      <c r="AO22" s="157">
        <f t="shared" si="0"/>
        <v>0.8122511020390456</v>
      </c>
      <c r="AP22" s="157">
        <f t="shared" si="0"/>
        <v>0.5166782891523013</v>
      </c>
      <c r="AQ22" s="157">
        <f t="shared" si="0"/>
        <v>0.59206794673417951</v>
      </c>
      <c r="AR22" s="157">
        <f t="shared" si="0"/>
        <v>0.60121064868099239</v>
      </c>
      <c r="AS22" s="157">
        <f t="shared" si="0"/>
        <v>0.70244931150086454</v>
      </c>
      <c r="AT22" s="52">
        <f t="shared" si="30"/>
        <v>0.1683913334568867</v>
      </c>
      <c r="AV22" s="105"/>
      <c r="AW22" s="105"/>
    </row>
    <row r="23" spans="1:49" ht="20.100000000000001" customHeight="1" thickBot="1" x14ac:dyDescent="0.3">
      <c r="A23" s="122" t="s">
        <v>88</v>
      </c>
      <c r="B23" s="21">
        <f>SUM(B16:B18)</f>
        <v>471615.07999999996</v>
      </c>
      <c r="C23" s="155">
        <f>SUM(C16:C18)</f>
        <v>425993.55</v>
      </c>
      <c r="D23" s="155">
        <f>SUM(D16:D18)</f>
        <v>281005.13</v>
      </c>
      <c r="E23" s="155">
        <f t="shared" ref="E23:M23" si="35">SUM(E16:E18)</f>
        <v>486713.37999999966</v>
      </c>
      <c r="F23" s="155">
        <f t="shared" si="35"/>
        <v>616515.64000000025</v>
      </c>
      <c r="G23" s="155">
        <f t="shared" si="35"/>
        <v>416852.43999999983</v>
      </c>
      <c r="H23" s="155">
        <f t="shared" si="35"/>
        <v>460289.7799999998</v>
      </c>
      <c r="I23" s="155">
        <f t="shared" si="35"/>
        <v>457022.28999999969</v>
      </c>
      <c r="J23" s="155">
        <f t="shared" si="35"/>
        <v>688917.43</v>
      </c>
      <c r="K23" s="155">
        <f t="shared" si="35"/>
        <v>739760.91000000038</v>
      </c>
      <c r="L23" s="155">
        <f t="shared" si="35"/>
        <v>696889.35999999987</v>
      </c>
      <c r="M23" s="155">
        <f t="shared" si="35"/>
        <v>681593.02000000014</v>
      </c>
      <c r="N23" s="155"/>
      <c r="O23" s="55"/>
      <c r="Q23" s="110" t="s">
        <v>88</v>
      </c>
      <c r="R23" s="21">
        <f>SUM(R16:R18)</f>
        <v>26148.870999999992</v>
      </c>
      <c r="S23" s="155">
        <f t="shared" ref="S23" si="36">SUM(S16:S18)</f>
        <v>24824.359</v>
      </c>
      <c r="T23" s="155">
        <f>SUM(T16:T18)</f>
        <v>25786.902000000006</v>
      </c>
      <c r="U23" s="155">
        <f t="shared" ref="U23:AC23" si="37">SUM(U16:U18)</f>
        <v>34340.337000000007</v>
      </c>
      <c r="V23" s="155">
        <f t="shared" si="37"/>
        <v>38207.429000000004</v>
      </c>
      <c r="W23" s="155">
        <f t="shared" si="37"/>
        <v>28571.173999999999</v>
      </c>
      <c r="X23" s="155">
        <f t="shared" si="37"/>
        <v>33006.81</v>
      </c>
      <c r="Y23" s="155">
        <f t="shared" si="37"/>
        <v>39040.758000000002</v>
      </c>
      <c r="Z23" s="155">
        <f t="shared" si="37"/>
        <v>48079.73</v>
      </c>
      <c r="AA23" s="155">
        <f t="shared" si="37"/>
        <v>49572.105999999992</v>
      </c>
      <c r="AB23" s="155">
        <f t="shared" si="37"/>
        <v>43376.988000000005</v>
      </c>
      <c r="AC23" s="155">
        <f t="shared" si="37"/>
        <v>47123.987000000023</v>
      </c>
      <c r="AD23" s="203" t="str">
        <f>IF(AD18="","",SUM(AD16:AD18))</f>
        <v/>
      </c>
      <c r="AE23" s="55" t="str">
        <f t="shared" si="3"/>
        <v/>
      </c>
      <c r="AG23" s="126">
        <f t="shared" ref="AG23:AH23" si="38">(R23/B23)*10</f>
        <v>0.55445366590058986</v>
      </c>
      <c r="AH23" s="158">
        <f t="shared" si="38"/>
        <v>0.58274025510480154</v>
      </c>
      <c r="AI23" s="158">
        <f t="shared" ref="AI23:AS23" si="39">IF(AI18="","",(T23/D23)*10)</f>
        <v>0.91766659206541912</v>
      </c>
      <c r="AJ23" s="158">
        <f t="shared" si="39"/>
        <v>0.70555563933746857</v>
      </c>
      <c r="AK23" s="158">
        <f t="shared" si="39"/>
        <v>0.61973170704963765</v>
      </c>
      <c r="AL23" s="158">
        <f t="shared" si="39"/>
        <v>0.68540258514499786</v>
      </c>
      <c r="AM23" s="158">
        <f t="shared" si="39"/>
        <v>0.71708761380711117</v>
      </c>
      <c r="AN23" s="158">
        <f t="shared" si="39"/>
        <v>0.85424187953721087</v>
      </c>
      <c r="AO23" s="158">
        <f t="shared" si="39"/>
        <v>0.69790264995908136</v>
      </c>
      <c r="AP23" s="158">
        <f t="shared" si="39"/>
        <v>0.67010983318921202</v>
      </c>
      <c r="AQ23" s="158">
        <f t="shared" si="39"/>
        <v>0.62243722590340611</v>
      </c>
      <c r="AR23" s="158">
        <f t="shared" si="39"/>
        <v>0.69138012886340905</v>
      </c>
      <c r="AS23" s="158" t="str">
        <f t="shared" si="39"/>
        <v/>
      </c>
      <c r="AT23" s="55" t="str">
        <f t="shared" si="20"/>
        <v/>
      </c>
      <c r="AV23" s="105"/>
      <c r="AW23" s="105"/>
    </row>
    <row r="24" spans="1:49" x14ac:dyDescent="0.25">
      <c r="J24" s="119"/>
      <c r="K24" s="119"/>
      <c r="L24" s="119"/>
      <c r="M24" s="119"/>
      <c r="Q24" s="119">
        <f>SUM(R7:R18)</f>
        <v>89493.365000000005</v>
      </c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V24" s="105"/>
      <c r="AW24" s="105"/>
    </row>
    <row r="25" spans="1:49" ht="15.75" thickBot="1" x14ac:dyDescent="0.3">
      <c r="O25" s="205" t="s">
        <v>1</v>
      </c>
      <c r="AE25" s="297">
        <v>1000</v>
      </c>
      <c r="AT25" s="297" t="s">
        <v>47</v>
      </c>
      <c r="AV25" s="105"/>
      <c r="AW25" s="105"/>
    </row>
    <row r="26" spans="1:49" ht="20.100000000000001" customHeight="1" x14ac:dyDescent="0.25">
      <c r="A26" s="331" t="s">
        <v>2</v>
      </c>
      <c r="B26" s="333" t="s">
        <v>71</v>
      </c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8"/>
      <c r="O26" s="336" t="str">
        <f>O4</f>
        <v>D       2022/2021</v>
      </c>
      <c r="Q26" s="334" t="s">
        <v>3</v>
      </c>
      <c r="R26" s="326" t="s">
        <v>71</v>
      </c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8"/>
      <c r="AE26" s="336" t="str">
        <f>O26</f>
        <v>D       2022/2021</v>
      </c>
      <c r="AG26" s="326" t="s">
        <v>71</v>
      </c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8"/>
      <c r="AT26" s="336" t="str">
        <f>AE26</f>
        <v>D       2022/2021</v>
      </c>
      <c r="AV26" s="105"/>
      <c r="AW26" s="105"/>
    </row>
    <row r="27" spans="1:49" ht="20.100000000000001" customHeight="1" thickBot="1" x14ac:dyDescent="0.3">
      <c r="A27" s="332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5">
        <v>2017</v>
      </c>
      <c r="J27" s="135">
        <v>2018</v>
      </c>
      <c r="K27" s="135">
        <v>2019</v>
      </c>
      <c r="L27" s="135">
        <v>2020</v>
      </c>
      <c r="M27" s="135">
        <v>2021</v>
      </c>
      <c r="N27" s="133">
        <v>2022</v>
      </c>
      <c r="O27" s="337"/>
      <c r="Q27" s="335"/>
      <c r="R27" s="25">
        <v>2010</v>
      </c>
      <c r="S27" s="135">
        <v>2011</v>
      </c>
      <c r="T27" s="135">
        <v>2012</v>
      </c>
      <c r="U27" s="135">
        <v>2013</v>
      </c>
      <c r="V27" s="135">
        <v>2014</v>
      </c>
      <c r="W27" s="135">
        <v>2015</v>
      </c>
      <c r="X27" s="135">
        <v>2016</v>
      </c>
      <c r="Y27" s="135">
        <v>2017</v>
      </c>
      <c r="Z27" s="135">
        <v>2018</v>
      </c>
      <c r="AA27" s="135">
        <v>2019</v>
      </c>
      <c r="AB27" s="135">
        <v>2020</v>
      </c>
      <c r="AC27" s="135">
        <v>2021</v>
      </c>
      <c r="AD27" s="133">
        <v>2022</v>
      </c>
      <c r="AE27" s="337"/>
      <c r="AG27" s="25">
        <v>2010</v>
      </c>
      <c r="AH27" s="135">
        <v>2011</v>
      </c>
      <c r="AI27" s="135">
        <v>2012</v>
      </c>
      <c r="AJ27" s="135">
        <v>2013</v>
      </c>
      <c r="AK27" s="135">
        <v>2014</v>
      </c>
      <c r="AL27" s="135">
        <v>2015</v>
      </c>
      <c r="AM27" s="135">
        <v>2016</v>
      </c>
      <c r="AN27" s="135">
        <v>2017</v>
      </c>
      <c r="AO27" s="267">
        <v>2018</v>
      </c>
      <c r="AP27" s="135">
        <v>2019</v>
      </c>
      <c r="AQ27" s="176">
        <v>2020</v>
      </c>
      <c r="AR27" s="135">
        <v>2021</v>
      </c>
      <c r="AS27" s="268">
        <v>2022</v>
      </c>
      <c r="AT27" s="337"/>
      <c r="AV27" s="105"/>
      <c r="AW27" s="105"/>
    </row>
    <row r="28" spans="1:49" ht="3" customHeight="1" thickBot="1" x14ac:dyDescent="0.3">
      <c r="A28" s="299" t="s">
        <v>89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2"/>
      <c r="Q28" s="299"/>
      <c r="R28" s="301">
        <v>2010</v>
      </c>
      <c r="S28" s="301">
        <v>2011</v>
      </c>
      <c r="T28" s="301">
        <v>2012</v>
      </c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2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300"/>
      <c r="AV28" s="105"/>
      <c r="AW28" s="105"/>
    </row>
    <row r="29" spans="1:49" ht="20.100000000000001" customHeight="1" x14ac:dyDescent="0.25">
      <c r="A29" s="120" t="s">
        <v>73</v>
      </c>
      <c r="B29" s="39">
        <v>112112.93</v>
      </c>
      <c r="C29" s="153">
        <v>124900.3</v>
      </c>
      <c r="D29" s="153">
        <v>111319.11999999998</v>
      </c>
      <c r="E29" s="153">
        <v>99935.37</v>
      </c>
      <c r="F29" s="153">
        <v>181139.11</v>
      </c>
      <c r="G29" s="153">
        <v>165328.64999999985</v>
      </c>
      <c r="H29" s="153">
        <v>127338.22000000003</v>
      </c>
      <c r="I29" s="153">
        <v>165367.62</v>
      </c>
      <c r="J29" s="153">
        <v>107872.66</v>
      </c>
      <c r="K29" s="153">
        <v>201062.91000000003</v>
      </c>
      <c r="L29" s="153">
        <v>231082.82</v>
      </c>
      <c r="M29" s="153">
        <v>214265.47000000015</v>
      </c>
      <c r="N29" s="112">
        <v>194428.80999999982</v>
      </c>
      <c r="O29" s="61">
        <f>IF(N29="","",(N29-M29)/M29)</f>
        <v>-9.2579826324793765E-2</v>
      </c>
      <c r="Q29" s="109" t="s">
        <v>73</v>
      </c>
      <c r="R29" s="39">
        <v>5016.9969999999994</v>
      </c>
      <c r="S29" s="153">
        <v>5270.674</v>
      </c>
      <c r="T29" s="153">
        <v>5254.5140000000001</v>
      </c>
      <c r="U29" s="153">
        <v>8076.4090000000024</v>
      </c>
      <c r="V29" s="153">
        <v>9156.59</v>
      </c>
      <c r="W29" s="153">
        <v>7918.5499999999993</v>
      </c>
      <c r="X29" s="153">
        <v>7480.9960000000019</v>
      </c>
      <c r="Y29" s="153">
        <v>9138.478000000001</v>
      </c>
      <c r="Z29" s="153">
        <v>8324.8559999999998</v>
      </c>
      <c r="AA29" s="153">
        <v>11927.749</v>
      </c>
      <c r="AB29" s="153">
        <v>14184.973999999998</v>
      </c>
      <c r="AC29" s="153">
        <v>11496.755999999994</v>
      </c>
      <c r="AD29" s="112">
        <v>12363.368000000002</v>
      </c>
      <c r="AE29" s="61">
        <f>IF(AD29="","",(AD29-AC29)/AC29)</f>
        <v>7.5378828601738501E-2</v>
      </c>
      <c r="AG29" s="124">
        <f t="shared" ref="AG29:AS44" si="40">(R29/B29)*10</f>
        <v>0.44749494995804673</v>
      </c>
      <c r="AH29" s="156">
        <f t="shared" si="40"/>
        <v>0.42199049962249885</v>
      </c>
      <c r="AI29" s="156">
        <f t="shared" si="40"/>
        <v>0.47202259593859536</v>
      </c>
      <c r="AJ29" s="156">
        <f t="shared" si="40"/>
        <v>0.8081632158864277</v>
      </c>
      <c r="AK29" s="156">
        <f t="shared" si="40"/>
        <v>0.50550044106984959</v>
      </c>
      <c r="AL29" s="156">
        <f t="shared" si="40"/>
        <v>0.47895812371298058</v>
      </c>
      <c r="AM29" s="156">
        <f t="shared" si="40"/>
        <v>0.58749022877813117</v>
      </c>
      <c r="AN29" s="156">
        <f t="shared" si="40"/>
        <v>0.55261592323817688</v>
      </c>
      <c r="AO29" s="156">
        <f t="shared" si="40"/>
        <v>0.77172992674881657</v>
      </c>
      <c r="AP29" s="156">
        <f t="shared" si="40"/>
        <v>0.59323467465978674</v>
      </c>
      <c r="AQ29" s="156">
        <f t="shared" si="40"/>
        <v>0.61384805672702092</v>
      </c>
      <c r="AR29" s="156">
        <f t="shared" si="40"/>
        <v>0.53656597117584959</v>
      </c>
      <c r="AS29" s="156">
        <f t="shared" si="40"/>
        <v>0.63588148279053991</v>
      </c>
      <c r="AT29" s="61">
        <f t="shared" ref="AT29" si="41">IF(AS29="","",(AS29-AR29)/AR29)</f>
        <v>0.18509468909675134</v>
      </c>
      <c r="AV29" s="105"/>
      <c r="AW29" s="105"/>
    </row>
    <row r="30" spans="1:49" ht="20.100000000000001" customHeight="1" x14ac:dyDescent="0.25">
      <c r="A30" s="121" t="s">
        <v>74</v>
      </c>
      <c r="B30" s="19">
        <v>103555.23</v>
      </c>
      <c r="C30" s="154">
        <v>109603.07999999999</v>
      </c>
      <c r="D30" s="154">
        <v>90618.02</v>
      </c>
      <c r="E30" s="154">
        <v>91080.090000000011</v>
      </c>
      <c r="F30" s="154">
        <v>178641.27</v>
      </c>
      <c r="G30" s="154">
        <v>189277.91000000003</v>
      </c>
      <c r="H30" s="154">
        <v>160923.91</v>
      </c>
      <c r="I30" s="154">
        <v>180001.23</v>
      </c>
      <c r="J30" s="154">
        <v>100965.82</v>
      </c>
      <c r="K30" s="154">
        <v>238795.00999999998</v>
      </c>
      <c r="L30" s="154">
        <v>200191.72999999998</v>
      </c>
      <c r="M30" s="154">
        <v>256636.25000000012</v>
      </c>
      <c r="N30" s="119">
        <v>269012.73999999987</v>
      </c>
      <c r="O30" s="52">
        <f t="shared" ref="O30:O45" si="42">IF(N30="","",(N30-M30)/M30)</f>
        <v>4.8225805980253188E-2</v>
      </c>
      <c r="Q30" s="109" t="s">
        <v>74</v>
      </c>
      <c r="R30" s="19">
        <v>4768.4190000000008</v>
      </c>
      <c r="S30" s="154">
        <v>5015.1330000000007</v>
      </c>
      <c r="T30" s="154">
        <v>4911.1499999999996</v>
      </c>
      <c r="U30" s="154">
        <v>7549.5049999999992</v>
      </c>
      <c r="V30" s="154">
        <v>9045.7329999999984</v>
      </c>
      <c r="W30" s="154">
        <v>9256.7200000000012</v>
      </c>
      <c r="X30" s="154">
        <v>8296.7439999999988</v>
      </c>
      <c r="Y30" s="154">
        <v>9856.137999999999</v>
      </c>
      <c r="Z30" s="154">
        <v>9306.1540000000005</v>
      </c>
      <c r="AA30" s="154">
        <v>13709.666999999996</v>
      </c>
      <c r="AB30" s="154">
        <v>12449.267000000005</v>
      </c>
      <c r="AC30" s="154">
        <v>12684.448000000004</v>
      </c>
      <c r="AD30" s="119">
        <v>16636.305</v>
      </c>
      <c r="AE30" s="52">
        <f t="shared" ref="AE30:AE45" si="43">IF(AD30="","",(AD30-AC30)/AC30)</f>
        <v>0.31155135800942974</v>
      </c>
      <c r="AG30" s="125">
        <f t="shared" si="40"/>
        <v>0.46047109354109889</v>
      </c>
      <c r="AH30" s="157">
        <f t="shared" si="40"/>
        <v>0.45757226895448566</v>
      </c>
      <c r="AI30" s="157">
        <f t="shared" si="40"/>
        <v>0.5419617422671561</v>
      </c>
      <c r="AJ30" s="157">
        <f t="shared" si="40"/>
        <v>0.82888642292733761</v>
      </c>
      <c r="AK30" s="157">
        <f t="shared" si="40"/>
        <v>0.50636300335303253</v>
      </c>
      <c r="AL30" s="157">
        <f t="shared" si="40"/>
        <v>0.48905442795728249</v>
      </c>
      <c r="AM30" s="157">
        <f t="shared" si="40"/>
        <v>0.51556937685642856</v>
      </c>
      <c r="AN30" s="157">
        <f t="shared" si="40"/>
        <v>0.54755948056577153</v>
      </c>
      <c r="AO30" s="157">
        <f t="shared" si="40"/>
        <v>0.92171330852361721</v>
      </c>
      <c r="AP30" s="157">
        <f t="shared" si="40"/>
        <v>0.57411865515950256</v>
      </c>
      <c r="AQ30" s="157">
        <f t="shared" si="40"/>
        <v>0.6218671970115851</v>
      </c>
      <c r="AR30" s="157">
        <f t="shared" si="40"/>
        <v>0.49425784549142993</v>
      </c>
      <c r="AS30" s="157">
        <f t="shared" ref="AS30" si="44">(AD30/N30)*10</f>
        <v>0.6184207112272827</v>
      </c>
      <c r="AT30" s="52">
        <f t="shared" ref="AT30" si="45">IF(AS30="","",(AS30-AR30)/AR30)</f>
        <v>0.25121071292737968</v>
      </c>
      <c r="AV30" s="105"/>
      <c r="AW30" s="105"/>
    </row>
    <row r="31" spans="1:49" ht="20.100000000000001" customHeight="1" x14ac:dyDescent="0.25">
      <c r="A31" s="121" t="s">
        <v>75</v>
      </c>
      <c r="B31" s="19">
        <v>167818.00999999992</v>
      </c>
      <c r="C31" s="154">
        <v>125233.35</v>
      </c>
      <c r="D31" s="154">
        <v>135773.26999999996</v>
      </c>
      <c r="E31" s="154">
        <v>78339.37000000001</v>
      </c>
      <c r="F31" s="154">
        <v>159104.78000000003</v>
      </c>
      <c r="G31" s="154">
        <v>179761.25999999998</v>
      </c>
      <c r="H31" s="154">
        <v>158233.01999999999</v>
      </c>
      <c r="I31" s="154">
        <v>184735.59</v>
      </c>
      <c r="J31" s="154">
        <v>131251.34</v>
      </c>
      <c r="K31" s="154">
        <v>209712.58</v>
      </c>
      <c r="L31" s="154">
        <v>208979.29</v>
      </c>
      <c r="M31" s="154">
        <v>346550.24000000046</v>
      </c>
      <c r="N31" s="119">
        <v>197005.59000000005</v>
      </c>
      <c r="O31" s="52">
        <f t="shared" si="42"/>
        <v>-0.43152372365980818</v>
      </c>
      <c r="Q31" s="109" t="s">
        <v>75</v>
      </c>
      <c r="R31" s="19">
        <v>7424.4470000000001</v>
      </c>
      <c r="S31" s="154">
        <v>5510.3540000000003</v>
      </c>
      <c r="T31" s="154">
        <v>6830.2309999999961</v>
      </c>
      <c r="U31" s="154">
        <v>7114.5390000000007</v>
      </c>
      <c r="V31" s="154">
        <v>8082.2549999999983</v>
      </c>
      <c r="W31" s="154">
        <v>8938.91</v>
      </c>
      <c r="X31" s="154">
        <v>8489.652</v>
      </c>
      <c r="Y31" s="154">
        <v>9926.7349999999988</v>
      </c>
      <c r="Z31" s="154">
        <v>10260.373</v>
      </c>
      <c r="AA31" s="154">
        <v>11780.022999999999</v>
      </c>
      <c r="AB31" s="154">
        <v>12880.835000000003</v>
      </c>
      <c r="AC31" s="154">
        <v>17712.749</v>
      </c>
      <c r="AD31" s="119">
        <v>13545.27300000001</v>
      </c>
      <c r="AE31" s="52">
        <f t="shared" si="43"/>
        <v>-0.23528115257546922</v>
      </c>
      <c r="AG31" s="125">
        <f t="shared" si="40"/>
        <v>0.44241062088628053</v>
      </c>
      <c r="AH31" s="157">
        <f t="shared" si="40"/>
        <v>0.44000691509090828</v>
      </c>
      <c r="AI31" s="157">
        <f t="shared" si="40"/>
        <v>0.50306153781226581</v>
      </c>
      <c r="AJ31" s="157">
        <f t="shared" si="40"/>
        <v>0.908169034292719</v>
      </c>
      <c r="AK31" s="157">
        <f t="shared" si="40"/>
        <v>0.50798316681623246</v>
      </c>
      <c r="AL31" s="157">
        <f t="shared" si="40"/>
        <v>0.49726565111971294</v>
      </c>
      <c r="AM31" s="157">
        <f t="shared" si="40"/>
        <v>0.53652846921584385</v>
      </c>
      <c r="AN31" s="157">
        <f t="shared" si="40"/>
        <v>0.5373482716568041</v>
      </c>
      <c r="AO31" s="157">
        <f t="shared" si="40"/>
        <v>0.78173472362263119</v>
      </c>
      <c r="AP31" s="157">
        <f t="shared" si="40"/>
        <v>0.56172228676028879</v>
      </c>
      <c r="AQ31" s="157">
        <f t="shared" si="40"/>
        <v>0.61636897129854362</v>
      </c>
      <c r="AR31" s="157">
        <f t="shared" si="40"/>
        <v>0.51111633914897814</v>
      </c>
      <c r="AS31" s="157">
        <f t="shared" ref="AS31" si="46">(AD31/N31)*10</f>
        <v>0.68755779975583464</v>
      </c>
      <c r="AT31" s="52">
        <f t="shared" ref="AT31" si="47">IF(AS31="","",(AS31-AR31)/AR31)</f>
        <v>0.34520802230786846</v>
      </c>
      <c r="AV31" s="105"/>
      <c r="AW31" s="105"/>
    </row>
    <row r="32" spans="1:49" ht="20.100000000000001" customHeight="1" x14ac:dyDescent="0.25">
      <c r="A32" s="121" t="s">
        <v>76</v>
      </c>
      <c r="B32" s="19">
        <v>169960.15000000005</v>
      </c>
      <c r="C32" s="154">
        <v>125324.62</v>
      </c>
      <c r="D32" s="154">
        <v>131109.87</v>
      </c>
      <c r="E32" s="154">
        <v>110880.58</v>
      </c>
      <c r="F32" s="154">
        <v>139339.33000000002</v>
      </c>
      <c r="G32" s="154">
        <v>172769.00000000006</v>
      </c>
      <c r="H32" s="154">
        <v>120807.59000000001</v>
      </c>
      <c r="I32" s="154">
        <v>195865.48</v>
      </c>
      <c r="J32" s="154">
        <v>150352.84</v>
      </c>
      <c r="K32" s="154">
        <v>244663.81999999998</v>
      </c>
      <c r="L32" s="154">
        <v>232991.83999999994</v>
      </c>
      <c r="M32" s="154">
        <v>238327.95000000016</v>
      </c>
      <c r="N32" s="119">
        <v>212281.96000000005</v>
      </c>
      <c r="O32" s="52">
        <f t="shared" si="42"/>
        <v>-0.10928634262158547</v>
      </c>
      <c r="Q32" s="109" t="s">
        <v>76</v>
      </c>
      <c r="R32" s="19">
        <v>6997.9059999999999</v>
      </c>
      <c r="S32" s="154">
        <v>5641.7790000000005</v>
      </c>
      <c r="T32" s="154">
        <v>6955.6630000000014</v>
      </c>
      <c r="U32" s="154">
        <v>8794.5019999999968</v>
      </c>
      <c r="V32" s="154">
        <v>7652.6419999999989</v>
      </c>
      <c r="W32" s="154">
        <v>8505.6460000000006</v>
      </c>
      <c r="X32" s="154">
        <v>6662.3990000000013</v>
      </c>
      <c r="Y32" s="154">
        <v>10370.893000000004</v>
      </c>
      <c r="Z32" s="154">
        <v>11386.056</v>
      </c>
      <c r="AA32" s="154">
        <v>12901.989000000001</v>
      </c>
      <c r="AB32" s="154">
        <v>14090.422</v>
      </c>
      <c r="AC32" s="154">
        <v>12972.172999999997</v>
      </c>
      <c r="AD32" s="119">
        <v>15054.097000000005</v>
      </c>
      <c r="AE32" s="52">
        <f t="shared" si="43"/>
        <v>0.16049153831050578</v>
      </c>
      <c r="AG32" s="125">
        <f t="shared" si="40"/>
        <v>0.4117380456536428</v>
      </c>
      <c r="AH32" s="157">
        <f t="shared" si="40"/>
        <v>0.45017323810756427</v>
      </c>
      <c r="AI32" s="157">
        <f t="shared" si="40"/>
        <v>0.53052169146380823</v>
      </c>
      <c r="AJ32" s="157">
        <f t="shared" si="40"/>
        <v>0.79315079340313666</v>
      </c>
      <c r="AK32" s="157">
        <f t="shared" si="40"/>
        <v>0.54920904241465762</v>
      </c>
      <c r="AL32" s="157">
        <f t="shared" si="40"/>
        <v>0.49231320433642595</v>
      </c>
      <c r="AM32" s="157">
        <f t="shared" si="40"/>
        <v>0.55148844538658548</v>
      </c>
      <c r="AN32" s="157">
        <f t="shared" si="40"/>
        <v>0.52949059732220316</v>
      </c>
      <c r="AO32" s="157">
        <f t="shared" si="40"/>
        <v>0.75728905420077208</v>
      </c>
      <c r="AP32" s="157">
        <f t="shared" si="40"/>
        <v>0.52733538616375741</v>
      </c>
      <c r="AQ32" s="157">
        <f t="shared" si="40"/>
        <v>0.60476032121983347</v>
      </c>
      <c r="AR32" s="157">
        <f t="shared" si="40"/>
        <v>0.54429927333323636</v>
      </c>
      <c r="AS32" s="157">
        <f t="shared" ref="AS32" si="48">(AD32/N32)*10</f>
        <v>0.70915573796284903</v>
      </c>
      <c r="AT32" s="52">
        <f t="shared" ref="AT32" si="49">IF(AS32="","",(AS32-AR32)/AR32)</f>
        <v>0.30287834782517264</v>
      </c>
      <c r="AV32" s="105"/>
      <c r="AW32" s="105"/>
    </row>
    <row r="33" spans="1:49" ht="20.100000000000001" customHeight="1" x14ac:dyDescent="0.25">
      <c r="A33" s="121" t="s">
        <v>77</v>
      </c>
      <c r="B33" s="19">
        <v>105627.73999999999</v>
      </c>
      <c r="C33" s="154">
        <v>146684.46999999994</v>
      </c>
      <c r="D33" s="154">
        <v>105806.44999999998</v>
      </c>
      <c r="E33" s="154">
        <v>156736.06999999992</v>
      </c>
      <c r="F33" s="154">
        <v>207228.25</v>
      </c>
      <c r="G33" s="154">
        <v>181747.00999999995</v>
      </c>
      <c r="H33" s="154">
        <v>156060.43000000002</v>
      </c>
      <c r="I33" s="154">
        <v>208341.1999999999</v>
      </c>
      <c r="J33" s="154">
        <v>123112.9</v>
      </c>
      <c r="K33" s="154">
        <v>228011.36000000013</v>
      </c>
      <c r="L33" s="154">
        <v>207260.46000000002</v>
      </c>
      <c r="M33" s="154">
        <v>271668.90999999992</v>
      </c>
      <c r="N33" s="119">
        <v>296994.00000000006</v>
      </c>
      <c r="O33" s="52">
        <f t="shared" si="42"/>
        <v>9.3220420400700804E-2</v>
      </c>
      <c r="Q33" s="109" t="s">
        <v>77</v>
      </c>
      <c r="R33" s="19">
        <v>5233.5920000000015</v>
      </c>
      <c r="S33" s="154">
        <v>6774.5830000000024</v>
      </c>
      <c r="T33" s="154">
        <v>6184.9250000000011</v>
      </c>
      <c r="U33" s="154">
        <v>12346.015000000001</v>
      </c>
      <c r="V33" s="154">
        <v>9823.5429999999997</v>
      </c>
      <c r="W33" s="154">
        <v>9567.4180000000015</v>
      </c>
      <c r="X33" s="154">
        <v>8927.2699999999986</v>
      </c>
      <c r="Y33" s="154">
        <v>11110.941999999997</v>
      </c>
      <c r="Z33" s="154">
        <v>11997.332</v>
      </c>
      <c r="AA33" s="154">
        <v>12224.240000000003</v>
      </c>
      <c r="AB33" s="154">
        <v>10503.531999999996</v>
      </c>
      <c r="AC33" s="154">
        <v>13714.956999999997</v>
      </c>
      <c r="AD33" s="119">
        <v>20017.547999999999</v>
      </c>
      <c r="AE33" s="52">
        <f t="shared" si="43"/>
        <v>0.45954143348754239</v>
      </c>
      <c r="AG33" s="125">
        <f t="shared" si="40"/>
        <v>0.49547514696423517</v>
      </c>
      <c r="AH33" s="157">
        <f t="shared" si="40"/>
        <v>0.46184732439637305</v>
      </c>
      <c r="AI33" s="157">
        <f t="shared" si="40"/>
        <v>0.58455084732547036</v>
      </c>
      <c r="AJ33" s="157">
        <f t="shared" si="40"/>
        <v>0.78769456194735565</v>
      </c>
      <c r="AK33" s="157">
        <f t="shared" si="40"/>
        <v>0.4740445861025222</v>
      </c>
      <c r="AL33" s="157">
        <f t="shared" si="40"/>
        <v>0.52641405214864356</v>
      </c>
      <c r="AM33" s="157">
        <f t="shared" si="40"/>
        <v>0.57203930554337168</v>
      </c>
      <c r="AN33" s="157">
        <f t="shared" si="40"/>
        <v>0.53330507840023977</v>
      </c>
      <c r="AO33" s="157">
        <f t="shared" si="40"/>
        <v>0.97449836694611214</v>
      </c>
      <c r="AP33" s="157">
        <f t="shared" si="40"/>
        <v>0.53612416504160132</v>
      </c>
      <c r="AQ33" s="157">
        <f t="shared" si="40"/>
        <v>0.50677934421259097</v>
      </c>
      <c r="AR33" s="157">
        <f t="shared" si="40"/>
        <v>0.50484087413609458</v>
      </c>
      <c r="AS33" s="157">
        <f t="shared" ref="AS33" si="50">(AD33/N33)*10</f>
        <v>0.67400513141679608</v>
      </c>
      <c r="AT33" s="52">
        <f t="shared" ref="AT33" si="51">IF(AS33="","",(AS33-AR33)/AR33)</f>
        <v>0.33508431259688048</v>
      </c>
      <c r="AV33" s="105"/>
      <c r="AW33" s="105"/>
    </row>
    <row r="34" spans="1:49" ht="20.100000000000001" customHeight="1" x14ac:dyDescent="0.25">
      <c r="A34" s="121" t="s">
        <v>78</v>
      </c>
      <c r="B34" s="19">
        <v>172955.39000000004</v>
      </c>
      <c r="C34" s="154">
        <v>88363.709999999992</v>
      </c>
      <c r="D34" s="154">
        <v>120306.19000000003</v>
      </c>
      <c r="E34" s="154">
        <v>142180.06</v>
      </c>
      <c r="F34" s="154">
        <v>163672.61999999994</v>
      </c>
      <c r="G34" s="154">
        <v>227414.28000000014</v>
      </c>
      <c r="H34" s="154">
        <v>160527.01</v>
      </c>
      <c r="I34" s="154">
        <v>247253.33</v>
      </c>
      <c r="J34" s="154">
        <v>159193.67000000001</v>
      </c>
      <c r="K34" s="154">
        <v>248660.12999999995</v>
      </c>
      <c r="L34" s="154">
        <v>200913.27999999997</v>
      </c>
      <c r="M34" s="154">
        <v>276808.68999999983</v>
      </c>
      <c r="N34" s="119">
        <v>220617.36999999994</v>
      </c>
      <c r="O34" s="52">
        <f t="shared" si="42"/>
        <v>-0.20299695070989254</v>
      </c>
      <c r="Q34" s="109" t="s">
        <v>78</v>
      </c>
      <c r="R34" s="19">
        <v>8418.2340000000022</v>
      </c>
      <c r="S34" s="154">
        <v>4390.6889999999994</v>
      </c>
      <c r="T34" s="154">
        <v>6848.4070000000011</v>
      </c>
      <c r="U34" s="154">
        <v>11167.32799999999</v>
      </c>
      <c r="V34" s="154">
        <v>8872.2850000000017</v>
      </c>
      <c r="W34" s="154">
        <v>11662.620000000006</v>
      </c>
      <c r="X34" s="154">
        <v>9423.9899999999961</v>
      </c>
      <c r="Y34" s="154">
        <v>14481.375000000004</v>
      </c>
      <c r="Z34" s="154">
        <v>12803.287</v>
      </c>
      <c r="AA34" s="154">
        <v>13718.046000000006</v>
      </c>
      <c r="AB34" s="154">
        <v>12228.946999999995</v>
      </c>
      <c r="AC34" s="154">
        <v>14526.821999999995</v>
      </c>
      <c r="AD34" s="119">
        <v>14248.057000000003</v>
      </c>
      <c r="AE34" s="52">
        <f t="shared" si="43"/>
        <v>-1.918967548442407E-2</v>
      </c>
      <c r="AG34" s="125">
        <f t="shared" si="40"/>
        <v>0.48672862985073784</v>
      </c>
      <c r="AH34" s="157">
        <f t="shared" si="40"/>
        <v>0.49688825876595721</v>
      </c>
      <c r="AI34" s="157">
        <f t="shared" si="40"/>
        <v>0.56924809937044796</v>
      </c>
      <c r="AJ34" s="157">
        <f t="shared" si="40"/>
        <v>0.78543559483657488</v>
      </c>
      <c r="AK34" s="157">
        <f t="shared" si="40"/>
        <v>0.54207508867396426</v>
      </c>
      <c r="AL34" s="157">
        <f t="shared" si="40"/>
        <v>0.51283586940978365</v>
      </c>
      <c r="AM34" s="157">
        <f t="shared" si="40"/>
        <v>0.58706569068968495</v>
      </c>
      <c r="AN34" s="157">
        <f t="shared" si="40"/>
        <v>0.58568978626091728</v>
      </c>
      <c r="AO34" s="157">
        <f t="shared" si="40"/>
        <v>0.80425854872244606</v>
      </c>
      <c r="AP34" s="157">
        <f t="shared" si="40"/>
        <v>0.55167855015599043</v>
      </c>
      <c r="AQ34" s="157">
        <f t="shared" si="40"/>
        <v>0.60866792877006426</v>
      </c>
      <c r="AR34" s="157">
        <f t="shared" si="40"/>
        <v>0.52479645779906703</v>
      </c>
      <c r="AS34" s="157">
        <f t="shared" ref="AS34" si="52">(AD34/N34)*10</f>
        <v>0.64582661827579602</v>
      </c>
      <c r="AT34" s="52">
        <f t="shared" ref="AT34" si="53">IF(AS34="","",(AS34-AR34)/AR34)</f>
        <v>0.23062305142895756</v>
      </c>
      <c r="AV34" s="105"/>
      <c r="AW34" s="105"/>
    </row>
    <row r="35" spans="1:49" ht="20.100000000000001" customHeight="1" x14ac:dyDescent="0.25">
      <c r="A35" s="121" t="s">
        <v>79</v>
      </c>
      <c r="B35" s="19">
        <v>153575.38000000003</v>
      </c>
      <c r="C35" s="154">
        <v>146031.1</v>
      </c>
      <c r="D35" s="154">
        <v>129411.21999999994</v>
      </c>
      <c r="E35" s="154">
        <v>179559.8899999999</v>
      </c>
      <c r="F35" s="154">
        <v>269358.03999999998</v>
      </c>
      <c r="G35" s="154">
        <v>237433.11000000002</v>
      </c>
      <c r="H35" s="154">
        <v>147722.47000000009</v>
      </c>
      <c r="I35" s="154">
        <v>207140.0799999999</v>
      </c>
      <c r="J35" s="154">
        <v>176201.44</v>
      </c>
      <c r="K35" s="154">
        <v>278510.38</v>
      </c>
      <c r="L35" s="154">
        <v>285531.50000000006</v>
      </c>
      <c r="M35" s="154">
        <v>278816.86</v>
      </c>
      <c r="N35" s="119">
        <v>232696.13999999981</v>
      </c>
      <c r="O35" s="52">
        <f t="shared" si="42"/>
        <v>-0.16541582169744032</v>
      </c>
      <c r="Q35" s="109" t="s">
        <v>79</v>
      </c>
      <c r="R35" s="19">
        <v>8202.5570000000007</v>
      </c>
      <c r="S35" s="154">
        <v>7142.6719999999987</v>
      </c>
      <c r="T35" s="154">
        <v>8489.8880000000008</v>
      </c>
      <c r="U35" s="154">
        <v>14058.68400000001</v>
      </c>
      <c r="V35" s="154">
        <v>13129.382000000001</v>
      </c>
      <c r="W35" s="154">
        <v>12275.063000000002</v>
      </c>
      <c r="X35" s="154">
        <v>8407.0900000000038</v>
      </c>
      <c r="Y35" s="154">
        <v>11587.890000000009</v>
      </c>
      <c r="Z35" s="154">
        <v>14215.772000000001</v>
      </c>
      <c r="AA35" s="154">
        <v>14177.262000000006</v>
      </c>
      <c r="AB35" s="154">
        <v>16500.630999999998</v>
      </c>
      <c r="AC35" s="154">
        <v>15555.110999999997</v>
      </c>
      <c r="AD35" s="119">
        <v>16346.286999999998</v>
      </c>
      <c r="AE35" s="52">
        <f t="shared" si="43"/>
        <v>5.086276787095903E-2</v>
      </c>
      <c r="AG35" s="125">
        <f t="shared" si="40"/>
        <v>0.53410624801970208</v>
      </c>
      <c r="AH35" s="157">
        <f t="shared" si="40"/>
        <v>0.48911992034573448</v>
      </c>
      <c r="AI35" s="157">
        <f t="shared" si="40"/>
        <v>0.65603956133015395</v>
      </c>
      <c r="AJ35" s="157">
        <f t="shared" si="40"/>
        <v>0.7829523620224994</v>
      </c>
      <c r="AK35" s="157">
        <f t="shared" si="40"/>
        <v>0.48743234098377025</v>
      </c>
      <c r="AL35" s="157">
        <f t="shared" si="40"/>
        <v>0.51699036414929667</v>
      </c>
      <c r="AM35" s="157">
        <f t="shared" si="40"/>
        <v>0.56911382540516675</v>
      </c>
      <c r="AN35" s="157">
        <f t="shared" si="40"/>
        <v>0.55942287943501878</v>
      </c>
      <c r="AO35" s="157">
        <f t="shared" si="40"/>
        <v>0.8067909093137946</v>
      </c>
      <c r="AP35" s="157">
        <f t="shared" si="40"/>
        <v>0.5090389090704629</v>
      </c>
      <c r="AQ35" s="157">
        <f t="shared" si="40"/>
        <v>0.57789179127346701</v>
      </c>
      <c r="AR35" s="157">
        <f t="shared" si="40"/>
        <v>0.55789707265191923</v>
      </c>
      <c r="AS35" s="157">
        <f t="shared" ref="AS35" si="54">(AD35/N35)*10</f>
        <v>0.70247349182500463</v>
      </c>
      <c r="AT35" s="52">
        <f t="shared" ref="AT35" si="55">IF(AS35="","",(AS35-AR35)/AR35)</f>
        <v>0.2591453267281954</v>
      </c>
      <c r="AV35" s="105"/>
      <c r="AW35" s="105"/>
    </row>
    <row r="36" spans="1:49" ht="20.100000000000001" customHeight="1" x14ac:dyDescent="0.25">
      <c r="A36" s="121" t="s">
        <v>80</v>
      </c>
      <c r="B36" s="19">
        <v>172174.69999999992</v>
      </c>
      <c r="C36" s="154">
        <v>197846.85999999996</v>
      </c>
      <c r="D36" s="154">
        <v>108041.16999999998</v>
      </c>
      <c r="E36" s="154">
        <v>128500.73000000004</v>
      </c>
      <c r="F36" s="154">
        <v>196762.29</v>
      </c>
      <c r="G36" s="154">
        <v>236160.21999999988</v>
      </c>
      <c r="H36" s="154">
        <v>161077.74999999983</v>
      </c>
      <c r="I36" s="154">
        <v>171433.78</v>
      </c>
      <c r="J36" s="154">
        <v>180051.81</v>
      </c>
      <c r="K36" s="154">
        <v>296230.03000000038</v>
      </c>
      <c r="L36" s="154">
        <v>286249.10999999993</v>
      </c>
      <c r="M36" s="154">
        <v>219148.08999999985</v>
      </c>
      <c r="N36" s="119">
        <v>238363.93999999994</v>
      </c>
      <c r="O36" s="52">
        <f t="shared" si="42"/>
        <v>8.7684314291765472E-2</v>
      </c>
      <c r="Q36" s="109" t="s">
        <v>80</v>
      </c>
      <c r="R36" s="19">
        <v>7606.0559999999978</v>
      </c>
      <c r="S36" s="154">
        <v>8313.0869999999995</v>
      </c>
      <c r="T36" s="154">
        <v>6909.0559999999987</v>
      </c>
      <c r="U36" s="154">
        <v>9139.0069999999996</v>
      </c>
      <c r="V36" s="154">
        <v>8531.6860000000033</v>
      </c>
      <c r="W36" s="154">
        <v>10841.422999999999</v>
      </c>
      <c r="X36" s="154">
        <v>9653.1510000000035</v>
      </c>
      <c r="Y36" s="154">
        <v>9956.3179999999975</v>
      </c>
      <c r="Z36" s="154">
        <v>13765.152</v>
      </c>
      <c r="AA36" s="154">
        <v>14750.275999999996</v>
      </c>
      <c r="AB36" s="154">
        <v>15789.42300000001</v>
      </c>
      <c r="AC36" s="154">
        <v>12744.038000000008</v>
      </c>
      <c r="AD36" s="119">
        <v>16195.553000000002</v>
      </c>
      <c r="AE36" s="52">
        <f t="shared" si="43"/>
        <v>0.27083370278713792</v>
      </c>
      <c r="AG36" s="125">
        <f t="shared" si="40"/>
        <v>0.44176385961468218</v>
      </c>
      <c r="AH36" s="157">
        <f t="shared" si="40"/>
        <v>0.42017785877420555</v>
      </c>
      <c r="AI36" s="157">
        <f t="shared" si="40"/>
        <v>0.63948363387771534</v>
      </c>
      <c r="AJ36" s="157">
        <f t="shared" si="40"/>
        <v>0.71120273013234991</v>
      </c>
      <c r="AK36" s="157">
        <f t="shared" si="40"/>
        <v>0.43360371542738207</v>
      </c>
      <c r="AL36" s="157">
        <f t="shared" si="40"/>
        <v>0.45907066820991294</v>
      </c>
      <c r="AM36" s="157">
        <f t="shared" si="40"/>
        <v>0.59928518991605073</v>
      </c>
      <c r="AN36" s="157">
        <f t="shared" si="40"/>
        <v>0.5807675710119673</v>
      </c>
      <c r="AO36" s="157">
        <f t="shared" si="40"/>
        <v>0.76451061502797446</v>
      </c>
      <c r="AP36" s="157">
        <f t="shared" si="40"/>
        <v>0.49793317713264845</v>
      </c>
      <c r="AQ36" s="157">
        <f t="shared" si="40"/>
        <v>0.55159727832865624</v>
      </c>
      <c r="AR36" s="157">
        <f t="shared" si="40"/>
        <v>0.58152630944673145</v>
      </c>
      <c r="AS36" s="157">
        <f t="shared" ref="AS36" si="56">(AD36/N36)*10</f>
        <v>0.67944643808119654</v>
      </c>
      <c r="AT36" s="52">
        <f t="shared" ref="AT36" si="57">IF(AS36="","",(AS36-AR36)/AR36)</f>
        <v>0.16838469222076477</v>
      </c>
      <c r="AV36" s="105"/>
      <c r="AW36" s="105"/>
    </row>
    <row r="37" spans="1:49" ht="20.100000000000001" customHeight="1" x14ac:dyDescent="0.25">
      <c r="A37" s="121" t="s">
        <v>81</v>
      </c>
      <c r="B37" s="19">
        <v>184593.24000000002</v>
      </c>
      <c r="C37" s="154">
        <v>144138.26999999993</v>
      </c>
      <c r="D37" s="154">
        <v>79979.249999999985</v>
      </c>
      <c r="E37" s="154">
        <v>122753.58</v>
      </c>
      <c r="F37" s="154">
        <v>216171.5800000001</v>
      </c>
      <c r="G37" s="154">
        <v>152140.34000000008</v>
      </c>
      <c r="H37" s="154">
        <v>149450.11999999976</v>
      </c>
      <c r="I37" s="154">
        <v>137515.64999999997</v>
      </c>
      <c r="J37" s="154">
        <v>157796.10999999999</v>
      </c>
      <c r="K37" s="154">
        <v>248422.98999999993</v>
      </c>
      <c r="L37" s="154">
        <v>193839.00999999995</v>
      </c>
      <c r="M37" s="154">
        <v>185628.20999999996</v>
      </c>
      <c r="N37" s="119">
        <v>239840.95000000004</v>
      </c>
      <c r="O37" s="52">
        <f t="shared" si="42"/>
        <v>0.29205011458118402</v>
      </c>
      <c r="Q37" s="109" t="s">
        <v>81</v>
      </c>
      <c r="R37" s="19">
        <v>8950.255000000001</v>
      </c>
      <c r="S37" s="154">
        <v>8091.360999999999</v>
      </c>
      <c r="T37" s="154">
        <v>7317.6259999999966</v>
      </c>
      <c r="U37" s="154">
        <v>9009.7860000000001</v>
      </c>
      <c r="V37" s="154">
        <v>11821.654999999999</v>
      </c>
      <c r="W37" s="154">
        <v>8422.7539999999954</v>
      </c>
      <c r="X37" s="154">
        <v>8932.4599999999973</v>
      </c>
      <c r="Y37" s="154">
        <v>10856.737000000006</v>
      </c>
      <c r="Z37" s="154">
        <v>13503.767</v>
      </c>
      <c r="AA37" s="154">
        <v>13395.533000000005</v>
      </c>
      <c r="AB37" s="154">
        <v>12829.427999999996</v>
      </c>
      <c r="AC37" s="154">
        <v>12358.695999999998</v>
      </c>
      <c r="AD37" s="119">
        <v>16803.334000000003</v>
      </c>
      <c r="AE37" s="52">
        <f t="shared" si="43"/>
        <v>0.3596364859205215</v>
      </c>
      <c r="AG37" s="125">
        <f t="shared" si="40"/>
        <v>0.48486363856011194</v>
      </c>
      <c r="AH37" s="157">
        <f t="shared" si="40"/>
        <v>0.56136104589017211</v>
      </c>
      <c r="AI37" s="157">
        <f t="shared" si="40"/>
        <v>0.91494056270845225</v>
      </c>
      <c r="AJ37" s="157">
        <f t="shared" si="40"/>
        <v>0.73397337983951261</v>
      </c>
      <c r="AK37" s="157">
        <f t="shared" si="40"/>
        <v>0.54686443981211563</v>
      </c>
      <c r="AL37" s="157">
        <f t="shared" si="40"/>
        <v>0.55361740351046873</v>
      </c>
      <c r="AM37" s="157">
        <f t="shared" si="40"/>
        <v>0.59768837923984341</v>
      </c>
      <c r="AN37" s="157">
        <f t="shared" si="40"/>
        <v>0.78949101429546453</v>
      </c>
      <c r="AO37" s="157">
        <f t="shared" si="40"/>
        <v>0.85577312393822647</v>
      </c>
      <c r="AP37" s="157">
        <f t="shared" si="40"/>
        <v>0.5392227587309858</v>
      </c>
      <c r="AQ37" s="157">
        <f t="shared" si="40"/>
        <v>0.66185996306935324</v>
      </c>
      <c r="AR37" s="157">
        <f t="shared" si="40"/>
        <v>0.66577682346880351</v>
      </c>
      <c r="AS37" s="157">
        <f t="shared" ref="AS37" si="58">(AD37/N37)*10</f>
        <v>0.70060321225378741</v>
      </c>
      <c r="AT37" s="52">
        <f t="shared" ref="AT37" si="59">IF(AS37="","",(AS37-AR37)/AR37)</f>
        <v>5.2309403928380765E-2</v>
      </c>
      <c r="AV37" s="105"/>
      <c r="AW37" s="105"/>
    </row>
    <row r="38" spans="1:49" ht="20.100000000000001" customHeight="1" x14ac:dyDescent="0.25">
      <c r="A38" s="121" t="s">
        <v>82</v>
      </c>
      <c r="B38" s="19">
        <v>174808.49999999997</v>
      </c>
      <c r="C38" s="154">
        <v>100779.39000000001</v>
      </c>
      <c r="D38" s="154">
        <v>69029.49000000002</v>
      </c>
      <c r="E38" s="154">
        <v>154336.00999999978</v>
      </c>
      <c r="F38" s="154">
        <v>191835.92000000007</v>
      </c>
      <c r="G38" s="154">
        <v>123373.27999999998</v>
      </c>
      <c r="H38" s="154">
        <v>139248.31999999989</v>
      </c>
      <c r="I38" s="154">
        <v>159507.64999999994</v>
      </c>
      <c r="J38" s="154">
        <v>217628.21</v>
      </c>
      <c r="K38" s="154">
        <v>280094.85000000021</v>
      </c>
      <c r="L38" s="154">
        <v>221001.43999999986</v>
      </c>
      <c r="M38" s="154">
        <v>221954.72000000006</v>
      </c>
      <c r="N38" s="119"/>
      <c r="O38" s="52" t="str">
        <f t="shared" si="42"/>
        <v/>
      </c>
      <c r="Q38" s="109" t="s">
        <v>82</v>
      </c>
      <c r="R38" s="19">
        <v>8836.2159999999967</v>
      </c>
      <c r="S38" s="154">
        <v>6184.2449999999999</v>
      </c>
      <c r="T38" s="154">
        <v>6843.8590000000013</v>
      </c>
      <c r="U38" s="154">
        <v>12325.401000000003</v>
      </c>
      <c r="V38" s="154">
        <v>11790.632999999998</v>
      </c>
      <c r="W38" s="154">
        <v>8857.4580000000024</v>
      </c>
      <c r="X38" s="154">
        <v>10603.755000000001</v>
      </c>
      <c r="Y38" s="154">
        <v>13090.348000000009</v>
      </c>
      <c r="Z38" s="154">
        <v>16694.899000000001</v>
      </c>
      <c r="AA38" s="154">
        <v>17343.396999999994</v>
      </c>
      <c r="AB38" s="154">
        <v>14141.986999999999</v>
      </c>
      <c r="AC38" s="154">
        <v>13795.060000000012</v>
      </c>
      <c r="AD38" s="119"/>
      <c r="AE38" s="52" t="str">
        <f t="shared" si="43"/>
        <v/>
      </c>
      <c r="AG38" s="125">
        <f t="shared" si="40"/>
        <v>0.50547976786025839</v>
      </c>
      <c r="AH38" s="157">
        <f t="shared" si="40"/>
        <v>0.61364183688748253</v>
      </c>
      <c r="AI38" s="157">
        <f t="shared" si="40"/>
        <v>0.99143989040046498</v>
      </c>
      <c r="AJ38" s="157">
        <f t="shared" si="40"/>
        <v>0.79860824444016809</v>
      </c>
      <c r="AK38" s="157">
        <f t="shared" si="40"/>
        <v>0.61462071336796531</v>
      </c>
      <c r="AL38" s="157">
        <f t="shared" si="40"/>
        <v>0.7179397354111039</v>
      </c>
      <c r="AM38" s="157">
        <f t="shared" si="40"/>
        <v>0.76149967195295487</v>
      </c>
      <c r="AN38" s="157">
        <f t="shared" si="40"/>
        <v>0.82067211196453671</v>
      </c>
      <c r="AO38" s="157">
        <f t="shared" si="40"/>
        <v>0.76712936250314256</v>
      </c>
      <c r="AP38" s="157">
        <f t="shared" si="40"/>
        <v>0.61919728263479246</v>
      </c>
      <c r="AQ38" s="157">
        <f t="shared" si="40"/>
        <v>0.63990474451207224</v>
      </c>
      <c r="AR38" s="157">
        <f t="shared" si="40"/>
        <v>0.62152586797883858</v>
      </c>
      <c r="AS38" s="157"/>
      <c r="AT38" s="52"/>
      <c r="AV38" s="105"/>
      <c r="AW38" s="105"/>
    </row>
    <row r="39" spans="1:49" ht="20.100000000000001" customHeight="1" x14ac:dyDescent="0.25">
      <c r="A39" s="121" t="s">
        <v>83</v>
      </c>
      <c r="B39" s="19">
        <v>143517.88</v>
      </c>
      <c r="C39" s="154">
        <v>108144.17000000003</v>
      </c>
      <c r="D39" s="154">
        <v>125852.90000000002</v>
      </c>
      <c r="E39" s="154">
        <v>102029.78999999992</v>
      </c>
      <c r="F39" s="154">
        <v>191064.2</v>
      </c>
      <c r="G39" s="154">
        <v>143527.37999999992</v>
      </c>
      <c r="H39" s="154">
        <v>151132.13000000012</v>
      </c>
      <c r="I39" s="154">
        <v>135712.65999999989</v>
      </c>
      <c r="J39" s="154">
        <v>269199.01</v>
      </c>
      <c r="K39" s="154">
        <v>227951.96000000008</v>
      </c>
      <c r="L39" s="154">
        <v>225932.47000000003</v>
      </c>
      <c r="M39" s="154">
        <v>214073.61999999997</v>
      </c>
      <c r="N39" s="119"/>
      <c r="O39" s="52" t="str">
        <f t="shared" si="42"/>
        <v/>
      </c>
      <c r="Q39" s="109" t="s">
        <v>83</v>
      </c>
      <c r="R39" s="19">
        <v>8561.616</v>
      </c>
      <c r="S39" s="154">
        <v>7679.9049999999988</v>
      </c>
      <c r="T39" s="154">
        <v>10402.912</v>
      </c>
      <c r="U39" s="154">
        <v>7707.6290000000035</v>
      </c>
      <c r="V39" s="154">
        <v>12654.747000000003</v>
      </c>
      <c r="W39" s="154">
        <v>9979.3469999999979</v>
      </c>
      <c r="X39" s="154">
        <v>10712.686999999996</v>
      </c>
      <c r="Y39" s="154">
        <v>11080.005999999999</v>
      </c>
      <c r="Z39" s="154">
        <v>17646.002</v>
      </c>
      <c r="AA39" s="154">
        <v>15712.195000000003</v>
      </c>
      <c r="AB39" s="154">
        <v>14615.516000000009</v>
      </c>
      <c r="AC39" s="154">
        <v>15584.514000000003</v>
      </c>
      <c r="AD39" s="119"/>
      <c r="AE39" s="52" t="str">
        <f t="shared" si="43"/>
        <v/>
      </c>
      <c r="AG39" s="125">
        <f t="shared" si="40"/>
        <v>0.59655396247491954</v>
      </c>
      <c r="AH39" s="157">
        <f t="shared" si="40"/>
        <v>0.7101543245465749</v>
      </c>
      <c r="AI39" s="157">
        <f t="shared" ref="AI39:AS41" si="60">IF(T39="","",(T39/D39)*10)</f>
        <v>0.82659295097689434</v>
      </c>
      <c r="AJ39" s="157">
        <f t="shared" si="60"/>
        <v>0.75542927217629385</v>
      </c>
      <c r="AK39" s="157">
        <f t="shared" si="60"/>
        <v>0.66232957299169615</v>
      </c>
      <c r="AL39" s="157">
        <f t="shared" si="60"/>
        <v>0.69529221532504837</v>
      </c>
      <c r="AM39" s="157">
        <f t="shared" si="60"/>
        <v>0.70882922115899427</v>
      </c>
      <c r="AN39" s="157">
        <f t="shared" si="60"/>
        <v>0.81643127472411259</v>
      </c>
      <c r="AO39" s="157">
        <f t="shared" si="60"/>
        <v>0.6555002561116402</v>
      </c>
      <c r="AP39" s="157">
        <f t="shared" si="60"/>
        <v>0.68927659143619546</v>
      </c>
      <c r="AQ39" s="157">
        <f t="shared" si="60"/>
        <v>0.64689754420867462</v>
      </c>
      <c r="AR39" s="157">
        <f t="shared" si="60"/>
        <v>0.72799787288130147</v>
      </c>
      <c r="AS39" s="157"/>
      <c r="AT39" s="52"/>
      <c r="AV39" s="105"/>
      <c r="AW39" s="105"/>
    </row>
    <row r="40" spans="1:49" ht="20.100000000000001" customHeight="1" thickBot="1" x14ac:dyDescent="0.3">
      <c r="A40" s="121" t="s">
        <v>84</v>
      </c>
      <c r="B40" s="19">
        <v>152820.21000000002</v>
      </c>
      <c r="C40" s="154">
        <v>216465.13999999996</v>
      </c>
      <c r="D40" s="154">
        <v>85804.429999999964</v>
      </c>
      <c r="E40" s="154">
        <v>229961.75</v>
      </c>
      <c r="F40" s="154">
        <v>233293.19000000015</v>
      </c>
      <c r="G40" s="154">
        <v>149139.44999999995</v>
      </c>
      <c r="H40" s="154">
        <v>169639.46999999994</v>
      </c>
      <c r="I40" s="154">
        <v>161502.75000000003</v>
      </c>
      <c r="J40" s="154">
        <v>201567.8</v>
      </c>
      <c r="K40" s="154">
        <v>231272.66000000015</v>
      </c>
      <c r="L40" s="154">
        <v>249366.14000000007</v>
      </c>
      <c r="M40" s="154">
        <v>245043.78000000009</v>
      </c>
      <c r="N40" s="119"/>
      <c r="O40" s="52" t="str">
        <f t="shared" si="42"/>
        <v/>
      </c>
      <c r="Q40" s="110" t="s">
        <v>84</v>
      </c>
      <c r="R40" s="19">
        <v>8577.6339999999964</v>
      </c>
      <c r="S40" s="154">
        <v>10729.738000000001</v>
      </c>
      <c r="T40" s="154">
        <v>8400.3320000000022</v>
      </c>
      <c r="U40" s="154">
        <v>14080.129999999997</v>
      </c>
      <c r="V40" s="154">
        <v>13582.820000000003</v>
      </c>
      <c r="W40" s="154">
        <v>9345.7980000000007</v>
      </c>
      <c r="X40" s="154">
        <v>11478.792000000003</v>
      </c>
      <c r="Y40" s="154">
        <v>14722.865999999998</v>
      </c>
      <c r="Z40" s="154">
        <v>13500.736999999999</v>
      </c>
      <c r="AA40" s="154">
        <v>16104.085999999999</v>
      </c>
      <c r="AB40" s="154">
        <v>14131.660999999996</v>
      </c>
      <c r="AC40" s="154">
        <v>17317.553000000004</v>
      </c>
      <c r="AD40" s="119"/>
      <c r="AE40" s="52" t="str">
        <f t="shared" si="43"/>
        <v/>
      </c>
      <c r="AG40" s="125">
        <f t="shared" si="40"/>
        <v>0.56128924309160388</v>
      </c>
      <c r="AH40" s="157">
        <f t="shared" si="40"/>
        <v>0.49567972006947647</v>
      </c>
      <c r="AI40" s="157">
        <f t="shared" si="60"/>
        <v>0.9790091257525988</v>
      </c>
      <c r="AJ40" s="157">
        <f t="shared" si="60"/>
        <v>0.61228139027468687</v>
      </c>
      <c r="AK40" s="157">
        <f t="shared" si="60"/>
        <v>0.5822210241113337</v>
      </c>
      <c r="AL40" s="157">
        <f t="shared" si="60"/>
        <v>0.62664828118918259</v>
      </c>
      <c r="AM40" s="157">
        <f t="shared" si="60"/>
        <v>0.67665809142176681</v>
      </c>
      <c r="AN40" s="157">
        <f t="shared" si="60"/>
        <v>0.91161704676855315</v>
      </c>
      <c r="AO40" s="157">
        <f t="shared" si="60"/>
        <v>0.66978639445387611</v>
      </c>
      <c r="AP40" s="157">
        <f t="shared" si="60"/>
        <v>0.69632467581771174</v>
      </c>
      <c r="AQ40" s="157">
        <f t="shared" si="60"/>
        <v>0.56670328216974419</v>
      </c>
      <c r="AR40" s="157">
        <f t="shared" si="60"/>
        <v>0.70671261274209851</v>
      </c>
      <c r="AS40" s="157" t="str">
        <f t="shared" si="60"/>
        <v/>
      </c>
      <c r="AT40" s="52" t="str">
        <f t="shared" ref="AT40:AT45" si="61">IF(AS40="","",(AS40-AR40)/AR40)</f>
        <v/>
      </c>
      <c r="AV40" s="105"/>
      <c r="AW40" s="105"/>
    </row>
    <row r="41" spans="1:49" ht="20.100000000000001" customHeight="1" thickBot="1" x14ac:dyDescent="0.3">
      <c r="A41" s="35" t="str">
        <f>A19</f>
        <v>jan-set</v>
      </c>
      <c r="B41" s="167">
        <f>SUM(B29:B37)</f>
        <v>1342372.7699999998</v>
      </c>
      <c r="C41" s="168">
        <f t="shared" ref="C41:N41" si="62">SUM(C29:C37)</f>
        <v>1208125.7599999998</v>
      </c>
      <c r="D41" s="168">
        <f t="shared" si="62"/>
        <v>1012364.5599999998</v>
      </c>
      <c r="E41" s="168">
        <f t="shared" si="62"/>
        <v>1109965.74</v>
      </c>
      <c r="F41" s="168">
        <f t="shared" si="62"/>
        <v>1711417.27</v>
      </c>
      <c r="G41" s="168">
        <f t="shared" si="62"/>
        <v>1742031.78</v>
      </c>
      <c r="H41" s="168">
        <f t="shared" si="62"/>
        <v>1342140.5199999996</v>
      </c>
      <c r="I41" s="168">
        <f t="shared" si="62"/>
        <v>1697653.9599999997</v>
      </c>
      <c r="J41" s="168">
        <f t="shared" si="62"/>
        <v>1286798.5900000003</v>
      </c>
      <c r="K41" s="168">
        <f t="shared" si="62"/>
        <v>2194069.21</v>
      </c>
      <c r="L41" s="168">
        <f t="shared" si="62"/>
        <v>2047039.0399999998</v>
      </c>
      <c r="M41" s="168">
        <f t="shared" si="62"/>
        <v>2287850.6700000004</v>
      </c>
      <c r="N41" s="306">
        <f t="shared" si="62"/>
        <v>2101241.4999999995</v>
      </c>
      <c r="O41" s="61">
        <f t="shared" si="42"/>
        <v>-8.1565275411965954E-2</v>
      </c>
      <c r="Q41" s="109"/>
      <c r="R41" s="167">
        <f>SUM(R29:R37)</f>
        <v>62618.463000000003</v>
      </c>
      <c r="S41" s="168">
        <f t="shared" ref="S41:AD41" si="63">SUM(S29:S37)</f>
        <v>56150.332000000002</v>
      </c>
      <c r="T41" s="168">
        <f t="shared" si="63"/>
        <v>59701.459999999992</v>
      </c>
      <c r="U41" s="168">
        <f t="shared" si="63"/>
        <v>87255.774999999994</v>
      </c>
      <c r="V41" s="168">
        <f t="shared" si="63"/>
        <v>86115.770999999993</v>
      </c>
      <c r="W41" s="168">
        <f t="shared" si="63"/>
        <v>87389.104000000021</v>
      </c>
      <c r="X41" s="168">
        <f t="shared" si="63"/>
        <v>76273.751999999993</v>
      </c>
      <c r="Y41" s="168">
        <f t="shared" si="63"/>
        <v>97285.506000000023</v>
      </c>
      <c r="Z41" s="168">
        <f t="shared" si="63"/>
        <v>105562.74900000001</v>
      </c>
      <c r="AA41" s="168">
        <f t="shared" si="63"/>
        <v>118584.78500000002</v>
      </c>
      <c r="AB41" s="168">
        <f t="shared" si="63"/>
        <v>121457.459</v>
      </c>
      <c r="AC41" s="168">
        <f t="shared" si="63"/>
        <v>123765.74999999997</v>
      </c>
      <c r="AD41" s="169">
        <f t="shared" si="63"/>
        <v>141209.82200000001</v>
      </c>
      <c r="AE41" s="61">
        <f t="shared" si="43"/>
        <v>0.14094425961948315</v>
      </c>
      <c r="AG41" s="172">
        <f t="shared" si="40"/>
        <v>0.4664759625599379</v>
      </c>
      <c r="AH41" s="173">
        <f t="shared" si="40"/>
        <v>0.46477224357835079</v>
      </c>
      <c r="AI41" s="173">
        <f t="shared" si="60"/>
        <v>0.58972293538209197</v>
      </c>
      <c r="AJ41" s="173">
        <f t="shared" si="60"/>
        <v>0.78611232631378325</v>
      </c>
      <c r="AK41" s="173">
        <f t="shared" si="60"/>
        <v>0.50318395466466226</v>
      </c>
      <c r="AL41" s="173">
        <f t="shared" si="60"/>
        <v>0.50165045783493123</v>
      </c>
      <c r="AM41" s="173">
        <f t="shared" si="60"/>
        <v>0.56829930147701679</v>
      </c>
      <c r="AN41" s="173">
        <f t="shared" si="60"/>
        <v>0.57305851658956475</v>
      </c>
      <c r="AO41" s="173">
        <f t="shared" si="60"/>
        <v>0.82035176149827749</v>
      </c>
      <c r="AP41" s="173">
        <f t="shared" si="60"/>
        <v>0.54047878006546579</v>
      </c>
      <c r="AQ41" s="173">
        <f t="shared" si="60"/>
        <v>0.59333240171130308</v>
      </c>
      <c r="AR41" s="173">
        <f t="shared" si="60"/>
        <v>0.54096952927439079</v>
      </c>
      <c r="AS41" s="173">
        <f t="shared" si="60"/>
        <v>0.67203042582206773</v>
      </c>
      <c r="AT41" s="61">
        <f t="shared" si="61"/>
        <v>0.24227038577102589</v>
      </c>
      <c r="AV41" s="105"/>
      <c r="AW41" s="105"/>
    </row>
    <row r="42" spans="1:49" ht="20.100000000000001" customHeight="1" x14ac:dyDescent="0.25">
      <c r="A42" s="121" t="s">
        <v>85</v>
      </c>
      <c r="B42" s="19">
        <f>SUM(B29:B31)</f>
        <v>383486.16999999993</v>
      </c>
      <c r="C42" s="154">
        <f>SUM(C29:C31)</f>
        <v>359736.73</v>
      </c>
      <c r="D42" s="154">
        <f>SUM(D29:D31)</f>
        <v>337710.40999999992</v>
      </c>
      <c r="E42" s="154">
        <f t="shared" ref="E42:M42" si="64">SUM(E29:E31)</f>
        <v>269354.83</v>
      </c>
      <c r="F42" s="154">
        <f t="shared" si="64"/>
        <v>518885.16000000003</v>
      </c>
      <c r="G42" s="154">
        <f t="shared" si="64"/>
        <v>534367.81999999983</v>
      </c>
      <c r="H42" s="154">
        <f t="shared" si="64"/>
        <v>446495.15</v>
      </c>
      <c r="I42" s="154">
        <f t="shared" si="64"/>
        <v>530104.43999999994</v>
      </c>
      <c r="J42" s="154">
        <f t="shared" si="64"/>
        <v>340089.82</v>
      </c>
      <c r="K42" s="154">
        <f t="shared" si="64"/>
        <v>649570.5</v>
      </c>
      <c r="L42" s="154">
        <f t="shared" si="64"/>
        <v>640253.84</v>
      </c>
      <c r="M42" s="154">
        <f t="shared" si="64"/>
        <v>817451.96000000066</v>
      </c>
      <c r="N42" s="119">
        <f>IF(N31="","",SUM(N29:N31))</f>
        <v>660447.13999999978</v>
      </c>
      <c r="O42" s="61">
        <f t="shared" si="42"/>
        <v>-0.19206611236212676</v>
      </c>
      <c r="Q42" s="108" t="s">
        <v>85</v>
      </c>
      <c r="R42" s="19">
        <f>SUM(R29:R31)</f>
        <v>17209.863000000001</v>
      </c>
      <c r="S42" s="154">
        <f>SUM(S29:S31)</f>
        <v>15796.161</v>
      </c>
      <c r="T42" s="154">
        <f>SUM(T29:T31)</f>
        <v>16995.894999999997</v>
      </c>
      <c r="U42" s="154">
        <f t="shared" ref="U42:AC42" si="65">SUM(U29:U31)</f>
        <v>22740.453000000001</v>
      </c>
      <c r="V42" s="154">
        <f t="shared" si="65"/>
        <v>26284.577999999994</v>
      </c>
      <c r="W42" s="154">
        <f t="shared" si="65"/>
        <v>26114.18</v>
      </c>
      <c r="X42" s="154">
        <f t="shared" si="65"/>
        <v>24267.392</v>
      </c>
      <c r="Y42" s="154">
        <f t="shared" si="65"/>
        <v>28921.351000000002</v>
      </c>
      <c r="Z42" s="154">
        <f t="shared" si="65"/>
        <v>27891.383000000002</v>
      </c>
      <c r="AA42" s="154">
        <f t="shared" si="65"/>
        <v>37417.438999999998</v>
      </c>
      <c r="AB42" s="154">
        <f t="shared" si="65"/>
        <v>39515.076000000001</v>
      </c>
      <c r="AC42" s="154">
        <f t="shared" si="65"/>
        <v>41893.952999999994</v>
      </c>
      <c r="AD42" s="119">
        <f>IF(AD31="","",SUM(AD29:AD31))</f>
        <v>42544.946000000011</v>
      </c>
      <c r="AE42" s="61">
        <f t="shared" si="43"/>
        <v>1.5539068371037149E-2</v>
      </c>
      <c r="AG42" s="124">
        <f t="shared" si="40"/>
        <v>0.44877401967325198</v>
      </c>
      <c r="AH42" s="156">
        <f t="shared" si="40"/>
        <v>0.43910336873301764</v>
      </c>
      <c r="AI42" s="156">
        <f t="shared" si="40"/>
        <v>0.50326831796508742</v>
      </c>
      <c r="AJ42" s="156">
        <f t="shared" si="40"/>
        <v>0.84425636622146327</v>
      </c>
      <c r="AK42" s="156">
        <f t="shared" si="40"/>
        <v>0.50655867668290977</v>
      </c>
      <c r="AL42" s="156">
        <f t="shared" si="40"/>
        <v>0.48869297556129054</v>
      </c>
      <c r="AM42" s="156">
        <f t="shared" si="40"/>
        <v>0.54350852411274786</v>
      </c>
      <c r="AN42" s="156">
        <f t="shared" si="40"/>
        <v>0.54557835810618771</v>
      </c>
      <c r="AO42" s="156">
        <f t="shared" si="40"/>
        <v>0.8201181382024314</v>
      </c>
      <c r="AP42" s="156">
        <f t="shared" si="40"/>
        <v>0.57603353292675696</v>
      </c>
      <c r="AQ42" s="156">
        <f t="shared" si="40"/>
        <v>0.61717827416700854</v>
      </c>
      <c r="AR42" s="156">
        <f t="shared" si="40"/>
        <v>0.51249437336965908</v>
      </c>
      <c r="AS42" s="156">
        <f t="shared" si="40"/>
        <v>0.64418396906071884</v>
      </c>
      <c r="AT42" s="61">
        <f t="shared" si="61"/>
        <v>0.25695812975506144</v>
      </c>
      <c r="AV42" s="105"/>
      <c r="AW42" s="105"/>
    </row>
    <row r="43" spans="1:49" ht="20.100000000000001" customHeight="1" x14ac:dyDescent="0.25">
      <c r="A43" s="121" t="s">
        <v>86</v>
      </c>
      <c r="B43" s="19">
        <f>SUM(B32:B34)</f>
        <v>448543.28</v>
      </c>
      <c r="C43" s="154">
        <f>SUM(C32:C34)</f>
        <v>360372.79999999993</v>
      </c>
      <c r="D43" s="154">
        <f>SUM(D32:D34)</f>
        <v>357222.51</v>
      </c>
      <c r="E43" s="154">
        <f t="shared" ref="E43:M43" si="66">SUM(E32:E34)</f>
        <v>409796.7099999999</v>
      </c>
      <c r="F43" s="154">
        <f t="shared" si="66"/>
        <v>510240.19999999995</v>
      </c>
      <c r="G43" s="154">
        <f t="shared" si="66"/>
        <v>581930.29000000015</v>
      </c>
      <c r="H43" s="154">
        <f t="shared" si="66"/>
        <v>437395.03</v>
      </c>
      <c r="I43" s="154">
        <f t="shared" si="66"/>
        <v>651460.00999999989</v>
      </c>
      <c r="J43" s="154">
        <f t="shared" si="66"/>
        <v>432659.41000000003</v>
      </c>
      <c r="K43" s="154">
        <f t="shared" si="66"/>
        <v>721335.31</v>
      </c>
      <c r="L43" s="154">
        <f t="shared" si="66"/>
        <v>641165.57999999984</v>
      </c>
      <c r="M43" s="154">
        <f t="shared" si="66"/>
        <v>786805.54999999993</v>
      </c>
      <c r="N43" s="119">
        <f>IF(N34="","",SUM(N32:N34))</f>
        <v>729893.33000000007</v>
      </c>
      <c r="O43" s="52">
        <f t="shared" si="42"/>
        <v>-7.233327217887553E-2</v>
      </c>
      <c r="Q43" s="109" t="s">
        <v>86</v>
      </c>
      <c r="R43" s="19">
        <f>SUM(R32:R34)</f>
        <v>20649.732000000004</v>
      </c>
      <c r="S43" s="154">
        <f>SUM(S32:S34)</f>
        <v>16807.051000000003</v>
      </c>
      <c r="T43" s="154">
        <f>SUM(T32:T34)</f>
        <v>19988.995000000003</v>
      </c>
      <c r="U43" s="154">
        <f t="shared" ref="U43:AC43" si="67">SUM(U32:U34)</f>
        <v>32307.84499999999</v>
      </c>
      <c r="V43" s="154">
        <f t="shared" si="67"/>
        <v>26348.47</v>
      </c>
      <c r="W43" s="154">
        <f t="shared" si="67"/>
        <v>29735.684000000008</v>
      </c>
      <c r="X43" s="154">
        <f t="shared" si="67"/>
        <v>25013.658999999996</v>
      </c>
      <c r="Y43" s="154">
        <f t="shared" si="67"/>
        <v>35963.210000000006</v>
      </c>
      <c r="Z43" s="154">
        <f t="shared" si="67"/>
        <v>36186.675000000003</v>
      </c>
      <c r="AA43" s="154">
        <f t="shared" si="67"/>
        <v>38844.275000000009</v>
      </c>
      <c r="AB43" s="154">
        <f t="shared" si="67"/>
        <v>36822.900999999991</v>
      </c>
      <c r="AC43" s="154">
        <f t="shared" si="67"/>
        <v>41213.95199999999</v>
      </c>
      <c r="AD43" s="119">
        <f>IF(AD34="","",SUM(AD32:AD34))</f>
        <v>49319.702000000005</v>
      </c>
      <c r="AE43" s="52">
        <f t="shared" si="43"/>
        <v>0.19667490271255755</v>
      </c>
      <c r="AG43" s="125">
        <f t="shared" si="40"/>
        <v>0.46037323310250017</v>
      </c>
      <c r="AH43" s="157">
        <f t="shared" si="40"/>
        <v>0.46637956582738782</v>
      </c>
      <c r="AI43" s="157">
        <f t="shared" si="40"/>
        <v>0.55956706087754671</v>
      </c>
      <c r="AJ43" s="157">
        <f t="shared" si="40"/>
        <v>0.78838712492347729</v>
      </c>
      <c r="AK43" s="157">
        <f t="shared" si="40"/>
        <v>0.51639345547450011</v>
      </c>
      <c r="AL43" s="157">
        <f t="shared" si="40"/>
        <v>0.51098360939417675</v>
      </c>
      <c r="AM43" s="157">
        <f t="shared" si="40"/>
        <v>0.57187798864564132</v>
      </c>
      <c r="AN43" s="157">
        <f t="shared" si="40"/>
        <v>0.55204017818376927</v>
      </c>
      <c r="AO43" s="157">
        <f t="shared" si="40"/>
        <v>0.83637785666097031</v>
      </c>
      <c r="AP43" s="157">
        <f t="shared" si="40"/>
        <v>0.53850510936446472</v>
      </c>
      <c r="AQ43" s="157">
        <f t="shared" si="40"/>
        <v>0.57431188055977678</v>
      </c>
      <c r="AR43" s="157">
        <f t="shared" si="40"/>
        <v>0.5238136919598495</v>
      </c>
      <c r="AS43" s="157">
        <f t="shared" si="40"/>
        <v>0.67571109329085111</v>
      </c>
      <c r="AT43" s="52">
        <f t="shared" ref="AT43:AT44" si="68">IF(AS43="","",(AS43-AR43)/AR43)</f>
        <v>0.28998364048613795</v>
      </c>
      <c r="AV43" s="105"/>
      <c r="AW43" s="105"/>
    </row>
    <row r="44" spans="1:49" ht="20.100000000000001" customHeight="1" x14ac:dyDescent="0.25">
      <c r="A44" s="121" t="s">
        <v>87</v>
      </c>
      <c r="B44" s="19">
        <f>SUM(B35:B37)</f>
        <v>510343.31999999995</v>
      </c>
      <c r="C44" s="154">
        <f>SUM(C35:C37)</f>
        <v>488016.22999999986</v>
      </c>
      <c r="D44" s="154">
        <f>SUM(D35:D37)</f>
        <v>317431.6399999999</v>
      </c>
      <c r="E44" s="154">
        <f t="shared" ref="E44:M44" si="69">SUM(E35:E37)</f>
        <v>430814.19999999995</v>
      </c>
      <c r="F44" s="154">
        <f t="shared" si="69"/>
        <v>682291.91</v>
      </c>
      <c r="G44" s="154">
        <f t="shared" si="69"/>
        <v>625733.66999999993</v>
      </c>
      <c r="H44" s="154">
        <f t="shared" si="69"/>
        <v>458250.33999999968</v>
      </c>
      <c r="I44" s="154">
        <f t="shared" si="69"/>
        <v>516089.50999999983</v>
      </c>
      <c r="J44" s="154">
        <f t="shared" si="69"/>
        <v>514049.36</v>
      </c>
      <c r="K44" s="154">
        <f t="shared" si="69"/>
        <v>823163.40000000037</v>
      </c>
      <c r="L44" s="154">
        <f t="shared" si="69"/>
        <v>765619.61999999988</v>
      </c>
      <c r="M44" s="154">
        <f t="shared" si="69"/>
        <v>683593.1599999998</v>
      </c>
      <c r="N44" s="119">
        <f>IF(N37="","",SUM(N35:N37))</f>
        <v>710901.0299999998</v>
      </c>
      <c r="O44" s="52">
        <f t="shared" si="42"/>
        <v>3.9947547163871569E-2</v>
      </c>
      <c r="Q44" s="109" t="s">
        <v>87</v>
      </c>
      <c r="R44" s="19">
        <f>SUM(R35:R37)</f>
        <v>24758.867999999999</v>
      </c>
      <c r="S44" s="154">
        <f>SUM(S35:S37)</f>
        <v>23547.119999999995</v>
      </c>
      <c r="T44" s="154">
        <f>SUM(T35:T37)</f>
        <v>22716.569999999996</v>
      </c>
      <c r="U44" s="154">
        <f t="shared" ref="U44:AC44" si="70">SUM(U35:U37)</f>
        <v>32207.47700000001</v>
      </c>
      <c r="V44" s="154">
        <f t="shared" si="70"/>
        <v>33482.723000000005</v>
      </c>
      <c r="W44" s="154">
        <f t="shared" si="70"/>
        <v>31539.239999999998</v>
      </c>
      <c r="X44" s="154">
        <f t="shared" si="70"/>
        <v>26992.701000000008</v>
      </c>
      <c r="Y44" s="154">
        <f t="shared" si="70"/>
        <v>32400.945000000014</v>
      </c>
      <c r="Z44" s="154">
        <f t="shared" si="70"/>
        <v>41484.690999999999</v>
      </c>
      <c r="AA44" s="154">
        <f t="shared" si="70"/>
        <v>42323.071000000004</v>
      </c>
      <c r="AB44" s="154">
        <f t="shared" si="70"/>
        <v>45119.482000000004</v>
      </c>
      <c r="AC44" s="154">
        <f t="shared" si="70"/>
        <v>40657.845000000001</v>
      </c>
      <c r="AD44" s="119">
        <f>IF(AD37="","",SUM(AD35:AD37))</f>
        <v>49345.173999999999</v>
      </c>
      <c r="AE44" s="52">
        <f t="shared" si="43"/>
        <v>0.21366919471506662</v>
      </c>
      <c r="AG44" s="125">
        <f t="shared" si="40"/>
        <v>0.48514141421504259</v>
      </c>
      <c r="AH44" s="157">
        <f t="shared" si="40"/>
        <v>0.48250690351015585</v>
      </c>
      <c r="AI44" s="157">
        <f t="shared" si="40"/>
        <v>0.71563660131674345</v>
      </c>
      <c r="AJ44" s="157">
        <f t="shared" si="40"/>
        <v>0.74759552958096576</v>
      </c>
      <c r="AK44" s="157">
        <f t="shared" si="40"/>
        <v>0.49073897124179594</v>
      </c>
      <c r="AL44" s="157">
        <f t="shared" si="40"/>
        <v>0.50403616605767754</v>
      </c>
      <c r="AM44" s="157">
        <f t="shared" si="40"/>
        <v>0.58903831909868365</v>
      </c>
      <c r="AN44" s="157">
        <f t="shared" si="40"/>
        <v>0.62781638402222173</v>
      </c>
      <c r="AO44" s="157">
        <f t="shared" si="40"/>
        <v>0.80701765682579585</v>
      </c>
      <c r="AP44" s="157">
        <f t="shared" si="40"/>
        <v>0.5141515159687613</v>
      </c>
      <c r="AQ44" s="157">
        <f t="shared" si="40"/>
        <v>0.58931982437963137</v>
      </c>
      <c r="AR44" s="157">
        <f t="shared" si="40"/>
        <v>0.59476670304893065</v>
      </c>
      <c r="AS44" s="157">
        <f t="shared" si="40"/>
        <v>0.69412157132477381</v>
      </c>
      <c r="AT44" s="52">
        <f t="shared" si="68"/>
        <v>0.16704847088198443</v>
      </c>
      <c r="AV44" s="105"/>
      <c r="AW44" s="105"/>
    </row>
    <row r="45" spans="1:49" ht="20.100000000000001" customHeight="1" thickBot="1" x14ac:dyDescent="0.3">
      <c r="A45" s="122" t="s">
        <v>88</v>
      </c>
      <c r="B45" s="21">
        <f>SUM(B38:B40)</f>
        <v>471146.59</v>
      </c>
      <c r="C45" s="155">
        <f>SUM(C38:C40)</f>
        <v>425388.7</v>
      </c>
      <c r="D45" s="155">
        <f>IF(D40="","",SUM(D38:D40))</f>
        <v>280686.82</v>
      </c>
      <c r="E45" s="155">
        <f t="shared" ref="E45:N45" si="71">IF(E40="","",SUM(E38:E40))</f>
        <v>486327.5499999997</v>
      </c>
      <c r="F45" s="155">
        <f t="shared" si="71"/>
        <v>616193.31000000029</v>
      </c>
      <c r="G45" s="155">
        <f t="shared" si="71"/>
        <v>416040.10999999987</v>
      </c>
      <c r="H45" s="155">
        <f t="shared" si="71"/>
        <v>460019.91999999993</v>
      </c>
      <c r="I45" s="155">
        <f t="shared" si="71"/>
        <v>456723.05999999982</v>
      </c>
      <c r="J45" s="155">
        <f t="shared" si="71"/>
        <v>688395.02</v>
      </c>
      <c r="K45" s="155">
        <f t="shared" si="71"/>
        <v>739319.47000000044</v>
      </c>
      <c r="L45" s="155">
        <f t="shared" si="71"/>
        <v>696300.05</v>
      </c>
      <c r="M45" s="155">
        <f t="shared" si="71"/>
        <v>681072.12000000011</v>
      </c>
      <c r="N45" s="123" t="str">
        <f t="shared" si="71"/>
        <v/>
      </c>
      <c r="O45" s="55" t="str">
        <f t="shared" si="42"/>
        <v/>
      </c>
      <c r="Q45" s="110" t="s">
        <v>88</v>
      </c>
      <c r="R45" s="21">
        <f>SUM(R38:R40)</f>
        <v>25975.465999999993</v>
      </c>
      <c r="S45" s="155">
        <f>SUM(S38:S40)</f>
        <v>24593.887999999999</v>
      </c>
      <c r="T45" s="155">
        <f>IF(T40="","",SUM(T38:T40))</f>
        <v>25647.103000000003</v>
      </c>
      <c r="U45" s="155">
        <f t="shared" ref="U45:AD45" si="72">IF(U40="","",SUM(U38:U40))</f>
        <v>34113.160000000003</v>
      </c>
      <c r="V45" s="155">
        <f t="shared" si="72"/>
        <v>38028.200000000004</v>
      </c>
      <c r="W45" s="155">
        <f t="shared" si="72"/>
        <v>28182.603000000003</v>
      </c>
      <c r="X45" s="155">
        <f t="shared" si="72"/>
        <v>32795.233999999997</v>
      </c>
      <c r="Y45" s="155">
        <f t="shared" si="72"/>
        <v>38893.22</v>
      </c>
      <c r="Z45" s="155">
        <f t="shared" si="72"/>
        <v>47841.637999999999</v>
      </c>
      <c r="AA45" s="155">
        <f t="shared" si="72"/>
        <v>49159.678</v>
      </c>
      <c r="AB45" s="155">
        <f t="shared" si="72"/>
        <v>42889.164000000004</v>
      </c>
      <c r="AC45" s="155">
        <f t="shared" si="72"/>
        <v>46697.127000000022</v>
      </c>
      <c r="AD45" s="123" t="str">
        <f t="shared" si="72"/>
        <v/>
      </c>
      <c r="AE45" s="55" t="str">
        <f t="shared" si="43"/>
        <v/>
      </c>
      <c r="AG45" s="126">
        <f t="shared" ref="AG45:AH45" si="73">(R45/B45)*10</f>
        <v>0.5513245039086454</v>
      </c>
      <c r="AH45" s="158">
        <f t="shared" si="73"/>
        <v>0.5781509475921669</v>
      </c>
      <c r="AI45" s="158">
        <f t="shared" ref="AI45:AS45" si="74">IF(T40="","",(T45/D45)*10)</f>
        <v>0.91372665805968378</v>
      </c>
      <c r="AJ45" s="158">
        <f t="shared" si="74"/>
        <v>0.70144411929778661</v>
      </c>
      <c r="AK45" s="158">
        <f t="shared" si="74"/>
        <v>0.61714723907015456</v>
      </c>
      <c r="AL45" s="158">
        <f t="shared" si="74"/>
        <v>0.67740110442716717</v>
      </c>
      <c r="AM45" s="158">
        <f t="shared" si="74"/>
        <v>0.7129089975060211</v>
      </c>
      <c r="AN45" s="158">
        <f t="shared" si="74"/>
        <v>0.85157119064669118</v>
      </c>
      <c r="AO45" s="158">
        <f t="shared" si="74"/>
        <v>0.69497362139545982</v>
      </c>
      <c r="AP45" s="158">
        <f t="shared" si="74"/>
        <v>0.66493146731277042</v>
      </c>
      <c r="AQ45" s="158">
        <f t="shared" si="74"/>
        <v>0.61595807726855689</v>
      </c>
      <c r="AR45" s="158">
        <f t="shared" si="74"/>
        <v>0.68564144132048765</v>
      </c>
      <c r="AS45" s="158" t="str">
        <f t="shared" si="74"/>
        <v/>
      </c>
      <c r="AT45" s="55" t="str">
        <f t="shared" si="61"/>
        <v/>
      </c>
      <c r="AV45" s="105"/>
      <c r="AW45" s="105"/>
    </row>
    <row r="46" spans="1:49" x14ac:dyDescent="0.25"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V46" s="105"/>
      <c r="AW46" s="105"/>
    </row>
    <row r="47" spans="1:49" ht="15.75" thickBot="1" x14ac:dyDescent="0.3">
      <c r="O47" s="205" t="s">
        <v>1</v>
      </c>
      <c r="AE47" s="297">
        <v>1000</v>
      </c>
      <c r="AT47" s="297" t="s">
        <v>47</v>
      </c>
      <c r="AV47" s="105"/>
      <c r="AW47" s="105"/>
    </row>
    <row r="48" spans="1:49" ht="20.100000000000001" customHeight="1" x14ac:dyDescent="0.25">
      <c r="A48" s="331" t="s">
        <v>15</v>
      </c>
      <c r="B48" s="333" t="s">
        <v>71</v>
      </c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8"/>
      <c r="O48" s="336" t="str">
        <f>O26</f>
        <v>D       2022/2021</v>
      </c>
      <c r="Q48" s="334" t="s">
        <v>3</v>
      </c>
      <c r="R48" s="326" t="s">
        <v>71</v>
      </c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8"/>
      <c r="AE48" s="338" t="str">
        <f>O48</f>
        <v>D       2022/2021</v>
      </c>
      <c r="AG48" s="326" t="s">
        <v>71</v>
      </c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8"/>
      <c r="AT48" s="336" t="str">
        <f>AE48</f>
        <v>D       2022/2021</v>
      </c>
      <c r="AV48" s="105"/>
      <c r="AW48" s="105"/>
    </row>
    <row r="49" spans="1:49" ht="20.100000000000001" customHeight="1" thickBot="1" x14ac:dyDescent="0.3">
      <c r="A49" s="332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135">
        <v>2019</v>
      </c>
      <c r="L49" s="135">
        <v>2020</v>
      </c>
      <c r="M49" s="135">
        <v>2021</v>
      </c>
      <c r="N49" s="133">
        <v>2022</v>
      </c>
      <c r="O49" s="337"/>
      <c r="Q49" s="335"/>
      <c r="R49" s="25">
        <v>2010</v>
      </c>
      <c r="S49" s="135">
        <v>2011</v>
      </c>
      <c r="T49" s="135">
        <v>2012</v>
      </c>
      <c r="U49" s="135">
        <v>2013</v>
      </c>
      <c r="V49" s="135">
        <v>2014</v>
      </c>
      <c r="W49" s="135">
        <v>2015</v>
      </c>
      <c r="X49" s="135">
        <v>2016</v>
      </c>
      <c r="Y49" s="135">
        <v>2017</v>
      </c>
      <c r="Z49" s="135">
        <v>2018</v>
      </c>
      <c r="AA49" s="135">
        <v>2019</v>
      </c>
      <c r="AB49" s="135">
        <v>2020</v>
      </c>
      <c r="AC49" s="135">
        <v>2021</v>
      </c>
      <c r="AD49" s="133">
        <v>2022</v>
      </c>
      <c r="AE49" s="339"/>
      <c r="AG49" s="25">
        <v>2010</v>
      </c>
      <c r="AH49" s="135">
        <v>2011</v>
      </c>
      <c r="AI49" s="135">
        <v>2012</v>
      </c>
      <c r="AJ49" s="135">
        <v>2013</v>
      </c>
      <c r="AK49" s="135">
        <v>2014</v>
      </c>
      <c r="AL49" s="135">
        <v>2015</v>
      </c>
      <c r="AM49" s="135">
        <v>2016</v>
      </c>
      <c r="AN49" s="135">
        <v>2017</v>
      </c>
      <c r="AO49" s="267">
        <v>2018</v>
      </c>
      <c r="AP49" s="135">
        <v>2019</v>
      </c>
      <c r="AQ49" s="176">
        <v>2020</v>
      </c>
      <c r="AR49" s="135">
        <v>2021</v>
      </c>
      <c r="AS49" s="268">
        <v>2022</v>
      </c>
      <c r="AT49" s="337"/>
      <c r="AV49" s="105"/>
      <c r="AW49" s="105"/>
    </row>
    <row r="50" spans="1:49" ht="3" customHeight="1" thickBot="1" x14ac:dyDescent="0.3">
      <c r="A50" s="299" t="s">
        <v>90</v>
      </c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2"/>
      <c r="Q50" s="299"/>
      <c r="R50" s="301">
        <v>2010</v>
      </c>
      <c r="S50" s="301">
        <v>2011</v>
      </c>
      <c r="T50" s="301">
        <v>2012</v>
      </c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2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300"/>
      <c r="AV50" s="105"/>
      <c r="AW50" s="105"/>
    </row>
    <row r="51" spans="1:49" ht="20.100000000000001" customHeight="1" x14ac:dyDescent="0.25">
      <c r="A51" s="120" t="s">
        <v>73</v>
      </c>
      <c r="B51" s="39">
        <v>95.28</v>
      </c>
      <c r="C51" s="153">
        <v>512.16999999999996</v>
      </c>
      <c r="D51" s="153">
        <v>329.39</v>
      </c>
      <c r="E51" s="153">
        <v>1097.1199999999999</v>
      </c>
      <c r="F51" s="153">
        <v>359.98</v>
      </c>
      <c r="G51" s="153">
        <v>186.74000000000004</v>
      </c>
      <c r="H51" s="153">
        <v>103.10999999999999</v>
      </c>
      <c r="I51" s="153">
        <v>197.02</v>
      </c>
      <c r="J51" s="153">
        <v>149.85</v>
      </c>
      <c r="K51" s="153">
        <v>70.15000000000002</v>
      </c>
      <c r="L51" s="153">
        <v>335.65</v>
      </c>
      <c r="M51" s="153">
        <v>46</v>
      </c>
      <c r="N51" s="112">
        <v>160.4800000000001</v>
      </c>
      <c r="O51" s="61">
        <f>IF(N51="","",(N51-M51)/M51)</f>
        <v>2.4886956521739152</v>
      </c>
      <c r="Q51" s="109" t="s">
        <v>73</v>
      </c>
      <c r="R51" s="39">
        <v>29.815000000000005</v>
      </c>
      <c r="S51" s="153">
        <v>149.20400000000001</v>
      </c>
      <c r="T51" s="153">
        <v>122.17799999999998</v>
      </c>
      <c r="U51" s="153">
        <v>109.56100000000001</v>
      </c>
      <c r="V51" s="153">
        <v>97.120999999999995</v>
      </c>
      <c r="W51" s="153">
        <v>99.907999999999987</v>
      </c>
      <c r="X51" s="153">
        <v>68.53</v>
      </c>
      <c r="Y51" s="153">
        <v>118.282</v>
      </c>
      <c r="Z51" s="153">
        <v>104.797</v>
      </c>
      <c r="AA51" s="153">
        <v>234.49399999999994</v>
      </c>
      <c r="AB51" s="153">
        <v>210.21299999999997</v>
      </c>
      <c r="AC51" s="153">
        <v>40.800000000000004</v>
      </c>
      <c r="AD51" s="112">
        <v>115.21899999999997</v>
      </c>
      <c r="AE51" s="61">
        <f>IF(AD51="","",(AD51-AC51)/AC51)</f>
        <v>1.8239950980392143</v>
      </c>
      <c r="AG51" s="124">
        <f t="shared" ref="AG51:AS66" si="75">(R51/B51)*10</f>
        <v>3.1291981528127626</v>
      </c>
      <c r="AH51" s="156">
        <f t="shared" si="75"/>
        <v>2.9131733604076775</v>
      </c>
      <c r="AI51" s="156">
        <f t="shared" si="75"/>
        <v>3.7092200734691394</v>
      </c>
      <c r="AJ51" s="156">
        <f t="shared" si="75"/>
        <v>0.99862366924310941</v>
      </c>
      <c r="AK51" s="156">
        <f t="shared" si="75"/>
        <v>2.6979554419689982</v>
      </c>
      <c r="AL51" s="156">
        <f t="shared" si="75"/>
        <v>5.3501124558209252</v>
      </c>
      <c r="AM51" s="156">
        <f t="shared" si="75"/>
        <v>6.6463000678886637</v>
      </c>
      <c r="AN51" s="156">
        <f t="shared" si="75"/>
        <v>6.0035529387879389</v>
      </c>
      <c r="AO51" s="156">
        <f t="shared" si="75"/>
        <v>6.99346012679346</v>
      </c>
      <c r="AP51" s="156">
        <f>(AA51/K51)*10</f>
        <v>33.427512473271541</v>
      </c>
      <c r="AQ51" s="156">
        <f>(AB51/L51)*10</f>
        <v>6.2628631014449567</v>
      </c>
      <c r="AR51" s="156">
        <f>(AC51/M51)*10</f>
        <v>8.8695652173913047</v>
      </c>
      <c r="AS51" s="156">
        <f>(AD51/N51)*10</f>
        <v>7.1796485543369828</v>
      </c>
      <c r="AT51" s="61">
        <f t="shared" ref="AT51:AT56" si="76">IF(AS51="","",(AS51-AR51)/AR51)</f>
        <v>-0.19052981985416373</v>
      </c>
      <c r="AV51" s="105"/>
      <c r="AW51" s="105"/>
    </row>
    <row r="52" spans="1:49" ht="20.100000000000001" customHeight="1" x14ac:dyDescent="0.25">
      <c r="A52" s="121" t="s">
        <v>74</v>
      </c>
      <c r="B52" s="19">
        <v>321.11</v>
      </c>
      <c r="C52" s="154">
        <v>100.60000000000001</v>
      </c>
      <c r="D52" s="154">
        <v>100.41000000000001</v>
      </c>
      <c r="E52" s="154">
        <v>382.40000000000003</v>
      </c>
      <c r="F52" s="154">
        <v>109.25</v>
      </c>
      <c r="G52" s="154">
        <v>49.88</v>
      </c>
      <c r="H52" s="154">
        <v>109.05999999999999</v>
      </c>
      <c r="I52" s="154">
        <v>459.19</v>
      </c>
      <c r="J52" s="154">
        <v>210.03</v>
      </c>
      <c r="K52" s="154">
        <v>217.20000000000002</v>
      </c>
      <c r="L52" s="154">
        <v>194.14</v>
      </c>
      <c r="M52" s="154">
        <v>91.45</v>
      </c>
      <c r="N52" s="119">
        <v>358.54999999999973</v>
      </c>
      <c r="O52" s="52">
        <f t="shared" ref="O52:O67" si="77">IF(N52="","",(N52-M52)/M52)</f>
        <v>2.9207217058501884</v>
      </c>
      <c r="Q52" s="109" t="s">
        <v>74</v>
      </c>
      <c r="R52" s="19">
        <v>106.98100000000001</v>
      </c>
      <c r="S52" s="154">
        <v>32.087000000000003</v>
      </c>
      <c r="T52" s="154">
        <v>68.099000000000004</v>
      </c>
      <c r="U52" s="154">
        <v>95.572999999999993</v>
      </c>
      <c r="V52" s="154">
        <v>79.214999999999989</v>
      </c>
      <c r="W52" s="154">
        <v>14.875999999999999</v>
      </c>
      <c r="X52" s="154">
        <v>102.047</v>
      </c>
      <c r="Y52" s="154">
        <v>223.39400000000003</v>
      </c>
      <c r="Z52" s="154">
        <v>153.98099999999999</v>
      </c>
      <c r="AA52" s="154">
        <v>117.78500000000003</v>
      </c>
      <c r="AB52" s="154">
        <v>729.51499999999999</v>
      </c>
      <c r="AC52" s="154">
        <v>150.46800000000002</v>
      </c>
      <c r="AD52" s="119">
        <v>405.61700000000002</v>
      </c>
      <c r="AE52" s="52">
        <f t="shared" ref="AE52:AE64" si="78">IF(AD52="","",(AD52-AC52)/AC52)</f>
        <v>1.695702740782093</v>
      </c>
      <c r="AG52" s="125">
        <f t="shared" si="75"/>
        <v>3.3315997633209804</v>
      </c>
      <c r="AH52" s="157">
        <f t="shared" si="75"/>
        <v>3.1895626242544735</v>
      </c>
      <c r="AI52" s="157">
        <f t="shared" si="75"/>
        <v>6.7820934169903389</v>
      </c>
      <c r="AJ52" s="157">
        <f t="shared" si="75"/>
        <v>2.4992939330543926</v>
      </c>
      <c r="AK52" s="157">
        <f t="shared" si="75"/>
        <v>7.2508009153318067</v>
      </c>
      <c r="AL52" s="157">
        <f t="shared" si="75"/>
        <v>2.9823576583801121</v>
      </c>
      <c r="AM52" s="157">
        <f t="shared" si="75"/>
        <v>9.3569594718503577</v>
      </c>
      <c r="AN52" s="157">
        <f t="shared" si="75"/>
        <v>4.8649578605805885</v>
      </c>
      <c r="AO52" s="157">
        <f t="shared" si="75"/>
        <v>7.3313812312526778</v>
      </c>
      <c r="AP52" s="157">
        <f t="shared" si="75"/>
        <v>5.4228821362799273</v>
      </c>
      <c r="AQ52" s="157">
        <f t="shared" si="75"/>
        <v>37.576748738024108</v>
      </c>
      <c r="AR52" s="157">
        <f t="shared" ref="AR52:AR62" si="79">(AC52/M52)*10</f>
        <v>16.45358119190815</v>
      </c>
      <c r="AS52" s="305">
        <f t="shared" ref="AS52:AS60" si="80">(AD52/N52)*10</f>
        <v>11.312703946450993</v>
      </c>
      <c r="AT52" s="52">
        <f t="shared" si="76"/>
        <v>-0.31244731377904728</v>
      </c>
      <c r="AV52" s="105"/>
      <c r="AW52" s="105"/>
    </row>
    <row r="53" spans="1:49" ht="20.100000000000001" customHeight="1" x14ac:dyDescent="0.25">
      <c r="A53" s="121" t="s">
        <v>75</v>
      </c>
      <c r="B53" s="19">
        <v>94.44</v>
      </c>
      <c r="C53" s="154">
        <v>412.02000000000004</v>
      </c>
      <c r="D53" s="154">
        <v>20.839999999999996</v>
      </c>
      <c r="E53" s="154">
        <v>99.119999999999976</v>
      </c>
      <c r="F53" s="154">
        <v>153.96</v>
      </c>
      <c r="G53" s="154">
        <v>19.999999999999996</v>
      </c>
      <c r="H53" s="154">
        <v>65.94</v>
      </c>
      <c r="I53" s="154">
        <v>25.840000000000003</v>
      </c>
      <c r="J53" s="154">
        <v>3.52</v>
      </c>
      <c r="K53" s="154">
        <v>37.489999999999995</v>
      </c>
      <c r="L53" s="154">
        <v>136.80000000000004</v>
      </c>
      <c r="M53" s="154">
        <v>285.66999999999996</v>
      </c>
      <c r="N53" s="119">
        <v>99.779999999999973</v>
      </c>
      <c r="O53" s="52">
        <f t="shared" si="77"/>
        <v>-0.65071586095844858</v>
      </c>
      <c r="Q53" s="109" t="s">
        <v>75</v>
      </c>
      <c r="R53" s="19">
        <v>39.945</v>
      </c>
      <c r="S53" s="154">
        <v>210.15600000000001</v>
      </c>
      <c r="T53" s="154">
        <v>21.706999999999997</v>
      </c>
      <c r="U53" s="154">
        <v>27.781999999999996</v>
      </c>
      <c r="V53" s="154">
        <v>90.24</v>
      </c>
      <c r="W53" s="154">
        <v>14.796000000000001</v>
      </c>
      <c r="X53" s="154">
        <v>59.37299999999999</v>
      </c>
      <c r="Y53" s="154">
        <v>51.395000000000003</v>
      </c>
      <c r="Z53" s="154">
        <v>48.673000000000002</v>
      </c>
      <c r="AA53" s="154">
        <v>73.152999999999977</v>
      </c>
      <c r="AB53" s="154">
        <v>92.289999999999978</v>
      </c>
      <c r="AC53" s="154">
        <v>189.25800000000004</v>
      </c>
      <c r="AD53" s="119">
        <v>111.53900000000003</v>
      </c>
      <c r="AE53" s="52">
        <f t="shared" si="78"/>
        <v>-0.41065106891122166</v>
      </c>
      <c r="AG53" s="125">
        <f t="shared" si="75"/>
        <v>4.2296696315120714</v>
      </c>
      <c r="AH53" s="157">
        <f t="shared" si="75"/>
        <v>5.1006261831949908</v>
      </c>
      <c r="AI53" s="157">
        <f t="shared" si="75"/>
        <v>10.416026871401151</v>
      </c>
      <c r="AJ53" s="157">
        <f t="shared" si="75"/>
        <v>2.8028652138821637</v>
      </c>
      <c r="AK53" s="157">
        <f t="shared" si="75"/>
        <v>5.8612626656274349</v>
      </c>
      <c r="AL53" s="157">
        <f t="shared" si="75"/>
        <v>7.3980000000000024</v>
      </c>
      <c r="AM53" s="157">
        <f t="shared" si="75"/>
        <v>9.0040946314831647</v>
      </c>
      <c r="AN53" s="157">
        <f t="shared" si="75"/>
        <v>19.889705882352938</v>
      </c>
      <c r="AO53" s="157">
        <f t="shared" si="75"/>
        <v>138.27556818181819</v>
      </c>
      <c r="AP53" s="157">
        <f t="shared" si="75"/>
        <v>19.512670045345423</v>
      </c>
      <c r="AQ53" s="157">
        <f t="shared" si="75"/>
        <v>6.7463450292397624</v>
      </c>
      <c r="AR53" s="157">
        <f t="shared" si="79"/>
        <v>6.6250568838169945</v>
      </c>
      <c r="AS53" s="305">
        <f t="shared" si="80"/>
        <v>11.178492683904595</v>
      </c>
      <c r="AT53" s="52">
        <f t="shared" si="76"/>
        <v>0.68730516279947185</v>
      </c>
      <c r="AV53" s="105"/>
      <c r="AW53" s="105"/>
    </row>
    <row r="54" spans="1:49" ht="20.100000000000001" customHeight="1" x14ac:dyDescent="0.25">
      <c r="A54" s="121" t="s">
        <v>76</v>
      </c>
      <c r="B54" s="19">
        <v>449.70000000000005</v>
      </c>
      <c r="C54" s="154">
        <v>201.03000000000003</v>
      </c>
      <c r="D54" s="154">
        <v>32.190000000000005</v>
      </c>
      <c r="E54" s="154">
        <v>433.89999999999986</v>
      </c>
      <c r="F54" s="154">
        <v>116.07000000000001</v>
      </c>
      <c r="G54" s="154">
        <v>102.54</v>
      </c>
      <c r="H54" s="154">
        <v>105.56000000000002</v>
      </c>
      <c r="I54" s="154">
        <v>10.379999999999999</v>
      </c>
      <c r="J54" s="154">
        <v>20.22</v>
      </c>
      <c r="K54" s="154">
        <v>269.05999999999989</v>
      </c>
      <c r="L54" s="154">
        <v>11.549999999999999</v>
      </c>
      <c r="M54" s="154">
        <v>228.90000000000006</v>
      </c>
      <c r="N54" s="119">
        <v>81.14</v>
      </c>
      <c r="O54" s="52">
        <f t="shared" si="77"/>
        <v>-0.64552206203582352</v>
      </c>
      <c r="Q54" s="109" t="s">
        <v>76</v>
      </c>
      <c r="R54" s="19">
        <v>85.614000000000019</v>
      </c>
      <c r="S54" s="154">
        <v>92.996999999999986</v>
      </c>
      <c r="T54" s="154">
        <v>30.552</v>
      </c>
      <c r="U54" s="154">
        <v>154.78400000000005</v>
      </c>
      <c r="V54" s="154">
        <v>82.786999999999978</v>
      </c>
      <c r="W54" s="154">
        <v>74.756</v>
      </c>
      <c r="X54" s="154">
        <v>80.057000000000002</v>
      </c>
      <c r="Y54" s="154">
        <v>55.018000000000008</v>
      </c>
      <c r="Z54" s="154">
        <v>24.623000000000001</v>
      </c>
      <c r="AA54" s="154">
        <v>122.39999999999998</v>
      </c>
      <c r="AB54" s="154">
        <v>30.440999999999995</v>
      </c>
      <c r="AC54" s="154">
        <v>199.78800000000004</v>
      </c>
      <c r="AD54" s="119">
        <v>163.68800000000005</v>
      </c>
      <c r="AE54" s="52">
        <f t="shared" si="78"/>
        <v>-0.18069153302500646</v>
      </c>
      <c r="AG54" s="125">
        <f t="shared" si="75"/>
        <v>1.9038025350233492</v>
      </c>
      <c r="AH54" s="157">
        <f t="shared" si="75"/>
        <v>4.6260259662736889</v>
      </c>
      <c r="AI54" s="157">
        <f t="shared" si="75"/>
        <v>9.4911463187325236</v>
      </c>
      <c r="AJ54" s="157">
        <f t="shared" si="75"/>
        <v>3.5672735653376373</v>
      </c>
      <c r="AK54" s="157">
        <f t="shared" si="75"/>
        <v>7.1325062462307205</v>
      </c>
      <c r="AL54" s="157">
        <f t="shared" si="75"/>
        <v>7.2904232494636236</v>
      </c>
      <c r="AM54" s="157">
        <f t="shared" si="75"/>
        <v>7.5840280409245917</v>
      </c>
      <c r="AN54" s="157">
        <f t="shared" si="75"/>
        <v>53.003853564547221</v>
      </c>
      <c r="AO54" s="157">
        <f t="shared" si="75"/>
        <v>12.177546983184966</v>
      </c>
      <c r="AP54" s="157">
        <f t="shared" si="75"/>
        <v>4.5491711885824735</v>
      </c>
      <c r="AQ54" s="157">
        <f t="shared" si="75"/>
        <v>26.355844155844153</v>
      </c>
      <c r="AR54" s="157">
        <f t="shared" si="79"/>
        <v>8.7281782437745736</v>
      </c>
      <c r="AS54" s="305">
        <f t="shared" si="80"/>
        <v>20.173527236874541</v>
      </c>
      <c r="AT54" s="52">
        <f t="shared" si="76"/>
        <v>1.3113101810522068</v>
      </c>
      <c r="AV54" s="105"/>
      <c r="AW54" s="105"/>
    </row>
    <row r="55" spans="1:49" ht="20.100000000000001" customHeight="1" x14ac:dyDescent="0.25">
      <c r="A55" s="121" t="s">
        <v>77</v>
      </c>
      <c r="B55" s="19">
        <v>115.13000000000001</v>
      </c>
      <c r="C55" s="154">
        <v>87.89</v>
      </c>
      <c r="D55" s="154">
        <v>385.15999999999991</v>
      </c>
      <c r="E55" s="154">
        <v>4.24</v>
      </c>
      <c r="F55" s="154">
        <v>1094.3</v>
      </c>
      <c r="G55" s="154">
        <v>355.73999999999995</v>
      </c>
      <c r="H55" s="154">
        <v>257.62</v>
      </c>
      <c r="I55" s="154">
        <v>23.620000000000005</v>
      </c>
      <c r="J55" s="154">
        <v>291.12</v>
      </c>
      <c r="K55" s="154">
        <v>420.21999999999991</v>
      </c>
      <c r="L55" s="154">
        <v>106.44999999999997</v>
      </c>
      <c r="M55" s="154">
        <v>276.82999999999993</v>
      </c>
      <c r="N55" s="119">
        <v>511.11999999999989</v>
      </c>
      <c r="O55" s="52">
        <f t="shared" si="77"/>
        <v>0.84633168370480083</v>
      </c>
      <c r="Q55" s="109" t="s">
        <v>77</v>
      </c>
      <c r="R55" s="19">
        <v>36.316000000000003</v>
      </c>
      <c r="S55" s="154">
        <v>16.928000000000001</v>
      </c>
      <c r="T55" s="154">
        <v>146.25000000000003</v>
      </c>
      <c r="U55" s="154">
        <v>10.174000000000001</v>
      </c>
      <c r="V55" s="154">
        <v>189.64499999999995</v>
      </c>
      <c r="W55" s="154">
        <v>141.92499999999998</v>
      </c>
      <c r="X55" s="154">
        <v>147.154</v>
      </c>
      <c r="Y55" s="154">
        <v>82.36399999999999</v>
      </c>
      <c r="Z55" s="154">
        <v>196.86600000000001</v>
      </c>
      <c r="AA55" s="154">
        <v>168.61099999999996</v>
      </c>
      <c r="AB55" s="154">
        <v>50.588999999999999</v>
      </c>
      <c r="AC55" s="154">
        <v>769.01500000000044</v>
      </c>
      <c r="AD55" s="119">
        <v>338.37599999999992</v>
      </c>
      <c r="AE55" s="52">
        <f t="shared" si="78"/>
        <v>-0.55998777657132859</v>
      </c>
      <c r="AG55" s="125">
        <f t="shared" si="75"/>
        <v>3.1543472596195605</v>
      </c>
      <c r="AH55" s="157">
        <f t="shared" si="75"/>
        <v>1.9260439185345319</v>
      </c>
      <c r="AI55" s="157">
        <f t="shared" si="75"/>
        <v>3.7971232734448042</v>
      </c>
      <c r="AJ55" s="157">
        <f t="shared" si="75"/>
        <v>23.995283018867926</v>
      </c>
      <c r="AK55" s="157">
        <f t="shared" si="75"/>
        <v>1.7330256785159459</v>
      </c>
      <c r="AL55" s="157">
        <f t="shared" si="75"/>
        <v>3.9895710350255804</v>
      </c>
      <c r="AM55" s="157">
        <f t="shared" si="75"/>
        <v>5.7120565173511375</v>
      </c>
      <c r="AN55" s="157">
        <f t="shared" si="75"/>
        <v>34.870448772226915</v>
      </c>
      <c r="AO55" s="157">
        <f t="shared" si="75"/>
        <v>6.7623660346248968</v>
      </c>
      <c r="AP55" s="157">
        <f t="shared" si="75"/>
        <v>4.0124458616914946</v>
      </c>
      <c r="AQ55" s="157">
        <f t="shared" si="75"/>
        <v>4.7523720056364498</v>
      </c>
      <c r="AR55" s="157">
        <f t="shared" si="79"/>
        <v>27.779323050247466</v>
      </c>
      <c r="AS55" s="305">
        <f t="shared" si="80"/>
        <v>6.6202848646110501</v>
      </c>
      <c r="AT55" s="52">
        <f t="shared" si="76"/>
        <v>-0.76168300240303821</v>
      </c>
      <c r="AV55" s="105"/>
      <c r="AW55" s="105"/>
    </row>
    <row r="56" spans="1:49" ht="20.100000000000001" customHeight="1" x14ac:dyDescent="0.25">
      <c r="A56" s="121" t="s">
        <v>78</v>
      </c>
      <c r="B56" s="19">
        <v>87.69</v>
      </c>
      <c r="C56" s="154">
        <v>193.86</v>
      </c>
      <c r="D56" s="154">
        <v>760.19999999999993</v>
      </c>
      <c r="E56" s="154">
        <v>201.37000000000003</v>
      </c>
      <c r="F56" s="154">
        <v>0.83</v>
      </c>
      <c r="G56" s="154">
        <v>312.90000000000003</v>
      </c>
      <c r="H56" s="154">
        <v>805.90999999999985</v>
      </c>
      <c r="I56" s="154">
        <v>97.779999999999973</v>
      </c>
      <c r="J56" s="154">
        <v>379.49</v>
      </c>
      <c r="K56" s="154">
        <v>205.07999999999998</v>
      </c>
      <c r="L56" s="154">
        <v>75.45999999999998</v>
      </c>
      <c r="M56" s="154">
        <v>81.010000000000019</v>
      </c>
      <c r="N56" s="119">
        <v>130.5</v>
      </c>
      <c r="O56" s="52">
        <f t="shared" si="77"/>
        <v>0.61091223305764686</v>
      </c>
      <c r="Q56" s="109" t="s">
        <v>78</v>
      </c>
      <c r="R56" s="19">
        <v>50.512</v>
      </c>
      <c r="S56" s="154">
        <v>76.984999999999985</v>
      </c>
      <c r="T56" s="154">
        <v>140.74100000000001</v>
      </c>
      <c r="U56" s="154">
        <v>108.19399999999999</v>
      </c>
      <c r="V56" s="154">
        <v>2.327</v>
      </c>
      <c r="W56" s="154">
        <v>108.241</v>
      </c>
      <c r="X56" s="154">
        <v>89.242999999999995</v>
      </c>
      <c r="Y56" s="154">
        <v>81.237000000000023</v>
      </c>
      <c r="Z56" s="154">
        <v>251.595</v>
      </c>
      <c r="AA56" s="154">
        <v>116.065</v>
      </c>
      <c r="AB56" s="154">
        <v>70.181000000000012</v>
      </c>
      <c r="AC56" s="154">
        <v>156.5320000000001</v>
      </c>
      <c r="AD56" s="119">
        <v>264.11100000000016</v>
      </c>
      <c r="AE56" s="52">
        <f t="shared" si="78"/>
        <v>0.6872652237242225</v>
      </c>
      <c r="AG56" s="125">
        <f t="shared" si="75"/>
        <v>5.7602919375071266</v>
      </c>
      <c r="AH56" s="157">
        <f t="shared" si="75"/>
        <v>3.9711647580728346</v>
      </c>
      <c r="AI56" s="157">
        <f t="shared" si="75"/>
        <v>1.8513680610365695</v>
      </c>
      <c r="AJ56" s="157">
        <f t="shared" si="75"/>
        <v>5.3728956646968253</v>
      </c>
      <c r="AK56" s="157">
        <f t="shared" si="75"/>
        <v>28.036144578313255</v>
      </c>
      <c r="AL56" s="157">
        <f t="shared" si="75"/>
        <v>3.4592841163310957</v>
      </c>
      <c r="AM56" s="157">
        <f t="shared" si="75"/>
        <v>1.1073569008946409</v>
      </c>
      <c r="AN56" s="157">
        <f t="shared" si="75"/>
        <v>8.3081407240744571</v>
      </c>
      <c r="AO56" s="157">
        <f t="shared" si="75"/>
        <v>6.629818967561727</v>
      </c>
      <c r="AP56" s="157">
        <f t="shared" si="75"/>
        <v>5.6594987322020671</v>
      </c>
      <c r="AQ56" s="157">
        <f t="shared" si="75"/>
        <v>9.3004240657301924</v>
      </c>
      <c r="AR56" s="157">
        <f t="shared" si="79"/>
        <v>19.322552771262814</v>
      </c>
      <c r="AS56" s="305">
        <f t="shared" si="80"/>
        <v>20.238390804597714</v>
      </c>
      <c r="AT56" s="52">
        <f t="shared" si="76"/>
        <v>4.7397362252101956E-2</v>
      </c>
      <c r="AV56" s="105"/>
      <c r="AW56" s="105"/>
    </row>
    <row r="57" spans="1:49" ht="20.100000000000001" customHeight="1" x14ac:dyDescent="0.25">
      <c r="A57" s="121" t="s">
        <v>79</v>
      </c>
      <c r="B57" s="19">
        <v>303.20000000000005</v>
      </c>
      <c r="C57" s="154">
        <v>239.99999999999997</v>
      </c>
      <c r="D57" s="154">
        <v>243.11000000000004</v>
      </c>
      <c r="E57" s="154">
        <v>240.37</v>
      </c>
      <c r="F57" s="154">
        <v>134.97000000000006</v>
      </c>
      <c r="G57" s="154">
        <v>337.20000000000005</v>
      </c>
      <c r="H57" s="154">
        <v>84.99</v>
      </c>
      <c r="I57" s="154">
        <v>171.96000000000004</v>
      </c>
      <c r="J57" s="154">
        <v>42.18</v>
      </c>
      <c r="K57" s="154">
        <v>176.78999999999996</v>
      </c>
      <c r="L57" s="154">
        <v>288.82999999999993</v>
      </c>
      <c r="M57" s="154">
        <v>91.259999999999991</v>
      </c>
      <c r="N57" s="119">
        <v>309.06000000000006</v>
      </c>
      <c r="O57" s="52">
        <f t="shared" si="77"/>
        <v>2.3865877712031569</v>
      </c>
      <c r="Q57" s="109" t="s">
        <v>79</v>
      </c>
      <c r="R57" s="19">
        <v>101.88200000000002</v>
      </c>
      <c r="S57" s="154">
        <v>208.25</v>
      </c>
      <c r="T57" s="154">
        <v>120.58900000000001</v>
      </c>
      <c r="U57" s="154">
        <v>63.236000000000004</v>
      </c>
      <c r="V57" s="154">
        <v>133.27200000000002</v>
      </c>
      <c r="W57" s="154">
        <v>88.903999999999996</v>
      </c>
      <c r="X57" s="154">
        <v>66.512999999999991</v>
      </c>
      <c r="Y57" s="154">
        <v>161.839</v>
      </c>
      <c r="Z57" s="154">
        <v>69.402000000000001</v>
      </c>
      <c r="AA57" s="154">
        <v>109.84300000000002</v>
      </c>
      <c r="AB57" s="154">
        <v>111.27</v>
      </c>
      <c r="AC57" s="154">
        <v>115.04100000000001</v>
      </c>
      <c r="AD57" s="119">
        <v>123.86800000000001</v>
      </c>
      <c r="AE57" s="52">
        <f t="shared" si="78"/>
        <v>7.672916612338207E-2</v>
      </c>
      <c r="AG57" s="125">
        <f t="shared" si="75"/>
        <v>3.3602242744063329</v>
      </c>
      <c r="AH57" s="157">
        <f t="shared" si="75"/>
        <v>8.6770833333333339</v>
      </c>
      <c r="AI57" s="157">
        <f t="shared" si="75"/>
        <v>4.960264900662251</v>
      </c>
      <c r="AJ57" s="157">
        <f t="shared" si="75"/>
        <v>2.6307775512751173</v>
      </c>
      <c r="AK57" s="157">
        <f t="shared" si="75"/>
        <v>9.8741942653923065</v>
      </c>
      <c r="AL57" s="157">
        <f t="shared" si="75"/>
        <v>2.636536180308422</v>
      </c>
      <c r="AM57" s="157">
        <f t="shared" si="75"/>
        <v>7.8259795270031765</v>
      </c>
      <c r="AN57" s="157">
        <f t="shared" si="75"/>
        <v>9.4114328913700831</v>
      </c>
      <c r="AO57" s="157">
        <f t="shared" si="75"/>
        <v>16.453769559032718</v>
      </c>
      <c r="AP57" s="157">
        <f t="shared" si="75"/>
        <v>6.2131907913343545</v>
      </c>
      <c r="AQ57" s="157">
        <f t="shared" si="75"/>
        <v>3.8524391510577165</v>
      </c>
      <c r="AR57" s="157">
        <f t="shared" si="79"/>
        <v>12.605851413543723</v>
      </c>
      <c r="AS57" s="305">
        <f t="shared" si="80"/>
        <v>4.0078949071377723</v>
      </c>
      <c r="AT57" s="52">
        <f t="shared" ref="AT57" si="81">IF(AS57="","",(AS57-AR57)/AR57)</f>
        <v>-0.68206075292687551</v>
      </c>
      <c r="AV57" s="105"/>
      <c r="AW57" s="105"/>
    </row>
    <row r="58" spans="1:49" ht="20.100000000000001" customHeight="1" x14ac:dyDescent="0.25">
      <c r="A58" s="121" t="s">
        <v>80</v>
      </c>
      <c r="B58" s="19">
        <v>733.11</v>
      </c>
      <c r="C58" s="154">
        <v>19</v>
      </c>
      <c r="D58" s="154">
        <v>777.31</v>
      </c>
      <c r="E58" s="154">
        <v>199.58</v>
      </c>
      <c r="F58" s="154">
        <v>112.44000000000001</v>
      </c>
      <c r="G58" s="154">
        <v>335.96999999999997</v>
      </c>
      <c r="H58" s="154">
        <v>208.92000000000002</v>
      </c>
      <c r="I58" s="154">
        <v>156.26000000000005</v>
      </c>
      <c r="J58" s="154">
        <v>103.26</v>
      </c>
      <c r="K58" s="154">
        <v>2.9099999999999993</v>
      </c>
      <c r="L58" s="154">
        <v>52.440000000000005</v>
      </c>
      <c r="M58" s="154">
        <v>48.8</v>
      </c>
      <c r="N58" s="119">
        <v>223.49000000000015</v>
      </c>
      <c r="O58" s="52">
        <f t="shared" si="77"/>
        <v>3.5797131147541021</v>
      </c>
      <c r="Q58" s="109" t="s">
        <v>80</v>
      </c>
      <c r="R58" s="19">
        <v>248.68200000000002</v>
      </c>
      <c r="S58" s="154">
        <v>13.135</v>
      </c>
      <c r="T58" s="154">
        <v>170.39499999999998</v>
      </c>
      <c r="U58" s="154">
        <v>85.355999999999995</v>
      </c>
      <c r="V58" s="154">
        <v>57.158000000000001</v>
      </c>
      <c r="W58" s="154">
        <v>62.073999999999998</v>
      </c>
      <c r="X58" s="154">
        <v>182.14699999999996</v>
      </c>
      <c r="Y58" s="154">
        <v>90.742000000000004</v>
      </c>
      <c r="Z58" s="154">
        <v>92.774000000000001</v>
      </c>
      <c r="AA58" s="154">
        <v>20.315999999999999</v>
      </c>
      <c r="AB58" s="154">
        <v>52.984999999999999</v>
      </c>
      <c r="AC58" s="154">
        <v>98.681000000000012</v>
      </c>
      <c r="AD58" s="119">
        <v>215.68000000000004</v>
      </c>
      <c r="AE58" s="52">
        <f t="shared" si="78"/>
        <v>1.1856284391118859</v>
      </c>
      <c r="AG58" s="125">
        <f t="shared" si="75"/>
        <v>3.3921512460613008</v>
      </c>
      <c r="AH58" s="157">
        <f t="shared" si="75"/>
        <v>6.9131578947368419</v>
      </c>
      <c r="AI58" s="157">
        <f t="shared" si="75"/>
        <v>2.1921112554836548</v>
      </c>
      <c r="AJ58" s="157">
        <f t="shared" si="75"/>
        <v>4.2767812406052705</v>
      </c>
      <c r="AK58" s="157">
        <f t="shared" si="75"/>
        <v>5.0834222696549265</v>
      </c>
      <c r="AL58" s="157">
        <f t="shared" si="75"/>
        <v>1.8476054409619906</v>
      </c>
      <c r="AM58" s="157">
        <f t="shared" si="75"/>
        <v>8.7185046907907306</v>
      </c>
      <c r="AN58" s="157">
        <f t="shared" si="75"/>
        <v>5.8071163445539478</v>
      </c>
      <c r="AO58" s="157">
        <f t="shared" si="75"/>
        <v>8.9845051326748013</v>
      </c>
      <c r="AP58" s="157">
        <f t="shared" si="75"/>
        <v>69.814432989690744</v>
      </c>
      <c r="AQ58" s="157">
        <f t="shared" si="75"/>
        <v>10.103928299008389</v>
      </c>
      <c r="AR58" s="157">
        <f t="shared" si="79"/>
        <v>20.221516393442624</v>
      </c>
      <c r="AS58" s="305">
        <f t="shared" si="80"/>
        <v>9.6505436484853853</v>
      </c>
      <c r="AT58" s="52">
        <f t="shared" ref="AT58" si="82">IF(AS58="","",(AS58-AR58)/AR58)</f>
        <v>-0.52275865663492793</v>
      </c>
      <c r="AV58" s="105"/>
      <c r="AW58" s="105"/>
    </row>
    <row r="59" spans="1:49" ht="20.100000000000001" customHeight="1" x14ac:dyDescent="0.25">
      <c r="A59" s="121" t="s">
        <v>81</v>
      </c>
      <c r="B59" s="19">
        <v>75.409999999999982</v>
      </c>
      <c r="C59" s="154">
        <v>202.55</v>
      </c>
      <c r="D59" s="154">
        <v>126.27000000000001</v>
      </c>
      <c r="E59" s="154">
        <v>192.72</v>
      </c>
      <c r="F59" s="154">
        <v>183.71</v>
      </c>
      <c r="G59" s="154">
        <v>506.25</v>
      </c>
      <c r="H59" s="154">
        <v>278.89</v>
      </c>
      <c r="I59" s="154">
        <v>2.5899999999999994</v>
      </c>
      <c r="J59" s="154">
        <v>285.61</v>
      </c>
      <c r="K59" s="154">
        <v>32.119999999999997</v>
      </c>
      <c r="L59" s="154">
        <v>108.60000000000004</v>
      </c>
      <c r="M59" s="154">
        <v>357.8900000000001</v>
      </c>
      <c r="N59" s="119">
        <v>416.25999999999993</v>
      </c>
      <c r="O59" s="52">
        <f t="shared" si="77"/>
        <v>0.16309480566654508</v>
      </c>
      <c r="Q59" s="109" t="s">
        <v>81</v>
      </c>
      <c r="R59" s="19">
        <v>26.283999999999999</v>
      </c>
      <c r="S59" s="154">
        <v>140.136</v>
      </c>
      <c r="T59" s="154">
        <v>62.427000000000007</v>
      </c>
      <c r="U59" s="154">
        <v>148.22899999999998</v>
      </c>
      <c r="V59" s="154">
        <v>99.02600000000001</v>
      </c>
      <c r="W59" s="154">
        <v>189.15099999999995</v>
      </c>
      <c r="X59" s="154">
        <v>114.91000000000001</v>
      </c>
      <c r="Y59" s="154">
        <v>15.391</v>
      </c>
      <c r="Z59" s="154">
        <v>141.86099999999999</v>
      </c>
      <c r="AA59" s="154">
        <v>88.779999999999987</v>
      </c>
      <c r="AB59" s="154">
        <v>72.782000000000011</v>
      </c>
      <c r="AC59" s="154">
        <v>256.71899999999999</v>
      </c>
      <c r="AD59" s="119">
        <v>319.12100000000004</v>
      </c>
      <c r="AE59" s="52">
        <f t="shared" si="78"/>
        <v>0.24307511325612846</v>
      </c>
      <c r="AG59" s="125">
        <f t="shared" si="75"/>
        <v>3.485479379392654</v>
      </c>
      <c r="AH59" s="157">
        <f t="shared" si="75"/>
        <v>6.9185880029622302</v>
      </c>
      <c r="AI59" s="157">
        <f t="shared" si="75"/>
        <v>4.9439296745070092</v>
      </c>
      <c r="AJ59" s="157">
        <f t="shared" si="75"/>
        <v>7.6914176006641757</v>
      </c>
      <c r="AK59" s="157">
        <f t="shared" si="75"/>
        <v>5.3903434761308588</v>
      </c>
      <c r="AL59" s="157">
        <f t="shared" si="75"/>
        <v>3.7363160493827152</v>
      </c>
      <c r="AM59" s="157">
        <f t="shared" si="75"/>
        <v>4.120262469073829</v>
      </c>
      <c r="AN59" s="157">
        <f t="shared" si="75"/>
        <v>59.42471042471044</v>
      </c>
      <c r="AO59" s="157">
        <f t="shared" si="75"/>
        <v>4.9669479359966386</v>
      </c>
      <c r="AP59" s="157">
        <f t="shared" si="75"/>
        <v>27.640099626400993</v>
      </c>
      <c r="AQ59" s="157">
        <f t="shared" si="75"/>
        <v>6.7018416206261495</v>
      </c>
      <c r="AR59" s="157">
        <f t="shared" si="79"/>
        <v>7.1731258207829196</v>
      </c>
      <c r="AS59" s="305">
        <f t="shared" si="80"/>
        <v>7.6663863931196872</v>
      </c>
      <c r="AT59" s="52">
        <f t="shared" ref="AT59" si="83">IF(AS59="","",(AS59-AR59)/AR59)</f>
        <v>6.8765080198039799E-2</v>
      </c>
      <c r="AV59" s="105"/>
      <c r="AW59" s="105"/>
    </row>
    <row r="60" spans="1:49" ht="20.100000000000001" customHeight="1" x14ac:dyDescent="0.25">
      <c r="A60" s="121" t="s">
        <v>82</v>
      </c>
      <c r="B60" s="19">
        <v>240.72</v>
      </c>
      <c r="C60" s="154">
        <v>303.53000000000003</v>
      </c>
      <c r="D60" s="154">
        <v>1.4</v>
      </c>
      <c r="E60" s="154">
        <v>199.3</v>
      </c>
      <c r="F60" s="154">
        <v>162.61000000000001</v>
      </c>
      <c r="G60" s="154">
        <v>265.22999999999996</v>
      </c>
      <c r="H60" s="154">
        <v>74.89</v>
      </c>
      <c r="I60" s="154">
        <v>2.6999999999999997</v>
      </c>
      <c r="J60" s="154">
        <v>243.41</v>
      </c>
      <c r="K60" s="154">
        <v>162.79000000000005</v>
      </c>
      <c r="L60" s="154">
        <v>163.68000000000006</v>
      </c>
      <c r="M60" s="154">
        <v>162.12</v>
      </c>
      <c r="N60" s="119"/>
      <c r="O60" s="52" t="str">
        <f t="shared" si="77"/>
        <v/>
      </c>
      <c r="Q60" s="109" t="s">
        <v>82</v>
      </c>
      <c r="R60" s="19">
        <v>80.941000000000003</v>
      </c>
      <c r="S60" s="154">
        <v>133.739</v>
      </c>
      <c r="T60" s="154">
        <v>0.89600000000000013</v>
      </c>
      <c r="U60" s="154">
        <v>99.911000000000001</v>
      </c>
      <c r="V60" s="154">
        <v>62.055999999999997</v>
      </c>
      <c r="W60" s="154">
        <v>42.978000000000009</v>
      </c>
      <c r="X60" s="154">
        <v>73.328000000000003</v>
      </c>
      <c r="Y60" s="154">
        <v>7.7379999999999995</v>
      </c>
      <c r="Z60" s="154">
        <v>45.496000000000002</v>
      </c>
      <c r="AA60" s="154">
        <v>116.032</v>
      </c>
      <c r="AB60" s="154">
        <v>123.81899999999997</v>
      </c>
      <c r="AC60" s="154">
        <v>149.98599999999999</v>
      </c>
      <c r="AD60" s="119"/>
      <c r="AE60" s="52" t="str">
        <f t="shared" si="78"/>
        <v/>
      </c>
      <c r="AG60" s="125">
        <f t="shared" si="75"/>
        <v>3.3624543037554004</v>
      </c>
      <c r="AH60" s="157">
        <f t="shared" si="75"/>
        <v>4.4061213059664608</v>
      </c>
      <c r="AI60" s="157">
        <f t="shared" si="75"/>
        <v>6.4000000000000012</v>
      </c>
      <c r="AJ60" s="157">
        <f t="shared" si="75"/>
        <v>5.0130958354239841</v>
      </c>
      <c r="AK60" s="157">
        <f t="shared" si="75"/>
        <v>3.816247463255642</v>
      </c>
      <c r="AL60" s="157">
        <f t="shared" si="75"/>
        <v>1.6204049315688276</v>
      </c>
      <c r="AM60" s="157">
        <f t="shared" si="75"/>
        <v>9.7914274268927759</v>
      </c>
      <c r="AN60" s="157">
        <f t="shared" si="75"/>
        <v>28.659259259259258</v>
      </c>
      <c r="AO60" s="157">
        <f t="shared" si="75"/>
        <v>1.8691097325500186</v>
      </c>
      <c r="AP60" s="157">
        <f t="shared" si="75"/>
        <v>7.1277105473309144</v>
      </c>
      <c r="AQ60" s="157">
        <f t="shared" si="75"/>
        <v>7.5646994134897314</v>
      </c>
      <c r="AR60" s="157">
        <f t="shared" si="79"/>
        <v>9.2515420676042428</v>
      </c>
      <c r="AS60" s="305"/>
      <c r="AT60" s="52"/>
      <c r="AV60" s="105"/>
      <c r="AW60" s="105"/>
    </row>
    <row r="61" spans="1:49" ht="20.100000000000001" customHeight="1" x14ac:dyDescent="0.25">
      <c r="A61" s="121" t="s">
        <v>83</v>
      </c>
      <c r="B61" s="19">
        <v>134.53000000000003</v>
      </c>
      <c r="C61" s="154">
        <v>176.85999999999999</v>
      </c>
      <c r="D61" s="154">
        <v>203.78999999999996</v>
      </c>
      <c r="E61" s="154">
        <v>75.959999999999994</v>
      </c>
      <c r="F61" s="154">
        <v>86.76</v>
      </c>
      <c r="G61" s="154">
        <v>338.64999999999992</v>
      </c>
      <c r="H61" s="154">
        <v>107.72999999999999</v>
      </c>
      <c r="I61" s="154">
        <v>189.56000000000003</v>
      </c>
      <c r="J61" s="154">
        <v>163.63999999999999</v>
      </c>
      <c r="K61" s="154">
        <v>115.14999999999999</v>
      </c>
      <c r="L61" s="154">
        <v>280.90999999999991</v>
      </c>
      <c r="M61" s="154">
        <v>287.72999999999973</v>
      </c>
      <c r="N61" s="119"/>
      <c r="O61" s="52" t="str">
        <f t="shared" si="77"/>
        <v/>
      </c>
      <c r="Q61" s="109" t="s">
        <v>83</v>
      </c>
      <c r="R61" s="19">
        <v>62.047999999999995</v>
      </c>
      <c r="S61" s="154">
        <v>49.418999999999997</v>
      </c>
      <c r="T61" s="154">
        <v>115.30700000000002</v>
      </c>
      <c r="U61" s="154">
        <v>48.548999999999999</v>
      </c>
      <c r="V61" s="154">
        <v>60.350999999999999</v>
      </c>
      <c r="W61" s="154">
        <v>250.62000000000003</v>
      </c>
      <c r="X61" s="154">
        <v>66.029999999999987</v>
      </c>
      <c r="Y61" s="154">
        <v>58.631000000000007</v>
      </c>
      <c r="Z61" s="154">
        <v>111.59399999999999</v>
      </c>
      <c r="AA61" s="154">
        <v>193.00300000000004</v>
      </c>
      <c r="AB61" s="154">
        <v>285.58600000000001</v>
      </c>
      <c r="AC61" s="154">
        <v>185.32599999999994</v>
      </c>
      <c r="AD61" s="119"/>
      <c r="AE61" s="52" t="str">
        <f t="shared" si="78"/>
        <v/>
      </c>
      <c r="AG61" s="125">
        <f t="shared" si="75"/>
        <v>4.6122054560321102</v>
      </c>
      <c r="AH61" s="157">
        <f t="shared" si="75"/>
        <v>2.7942440348298092</v>
      </c>
      <c r="AI61" s="157">
        <f t="shared" ref="AI61:AR63" si="84">IF(T61="","",(T61/D61)*10)</f>
        <v>5.6581284655773123</v>
      </c>
      <c r="AJ61" s="157">
        <f t="shared" si="84"/>
        <v>6.3913902053712492</v>
      </c>
      <c r="AK61" s="157">
        <f t="shared" si="84"/>
        <v>6.9560857538035954</v>
      </c>
      <c r="AL61" s="157">
        <f t="shared" si="84"/>
        <v>7.400561051232839</v>
      </c>
      <c r="AM61" s="157">
        <f t="shared" si="84"/>
        <v>6.129211918685602</v>
      </c>
      <c r="AN61" s="157">
        <f t="shared" si="84"/>
        <v>3.0930048533445875</v>
      </c>
      <c r="AO61" s="157">
        <f t="shared" si="84"/>
        <v>6.8194817892935706</v>
      </c>
      <c r="AP61" s="157">
        <f t="shared" si="84"/>
        <v>16.76100738167608</v>
      </c>
      <c r="AQ61" s="157">
        <f t="shared" si="84"/>
        <v>10.166459008223278</v>
      </c>
      <c r="AR61" s="157">
        <f t="shared" si="79"/>
        <v>6.4409689639592713</v>
      </c>
      <c r="AS61" s="305" t="str">
        <f t="shared" ref="AS61:AS63" si="85">IF(AD61="","",(AD61/N61)*10)</f>
        <v/>
      </c>
      <c r="AT61" s="52"/>
      <c r="AV61" s="105"/>
      <c r="AW61" s="105"/>
    </row>
    <row r="62" spans="1:49" ht="20.100000000000001" customHeight="1" thickBot="1" x14ac:dyDescent="0.3">
      <c r="A62" s="122" t="s">
        <v>84</v>
      </c>
      <c r="B62" s="21">
        <v>93.24</v>
      </c>
      <c r="C62" s="155">
        <v>124.46000000000001</v>
      </c>
      <c r="D62" s="155">
        <v>113.12</v>
      </c>
      <c r="E62" s="155">
        <v>110.57000000000001</v>
      </c>
      <c r="F62" s="155">
        <v>72.960000000000008</v>
      </c>
      <c r="G62" s="155">
        <v>208.45</v>
      </c>
      <c r="H62" s="155">
        <v>87.240000000000009</v>
      </c>
      <c r="I62" s="155">
        <v>106.97</v>
      </c>
      <c r="J62" s="155">
        <v>115.36</v>
      </c>
      <c r="K62" s="155">
        <v>163.49999999999997</v>
      </c>
      <c r="L62" s="155">
        <v>144.71999999999991</v>
      </c>
      <c r="M62" s="155">
        <v>71.05</v>
      </c>
      <c r="N62" s="123"/>
      <c r="O62" s="52" t="str">
        <f t="shared" si="77"/>
        <v/>
      </c>
      <c r="Q62" s="110" t="s">
        <v>84</v>
      </c>
      <c r="R62" s="19">
        <v>30.416</v>
      </c>
      <c r="S62" s="154">
        <v>47.312999999999995</v>
      </c>
      <c r="T62" s="154">
        <v>23.595999999999997</v>
      </c>
      <c r="U62" s="154">
        <v>78.717000000000013</v>
      </c>
      <c r="V62" s="154">
        <v>56.821999999999996</v>
      </c>
      <c r="W62" s="154">
        <v>94.972999999999999</v>
      </c>
      <c r="X62" s="154">
        <v>72.218000000000018</v>
      </c>
      <c r="Y62" s="154">
        <v>81.169000000000011</v>
      </c>
      <c r="Z62" s="154">
        <v>81.001999999999995</v>
      </c>
      <c r="AA62" s="154">
        <v>103.39299999999999</v>
      </c>
      <c r="AB62" s="154">
        <v>78.418999999999969</v>
      </c>
      <c r="AC62" s="154">
        <v>91.548000000000016</v>
      </c>
      <c r="AD62" s="119"/>
      <c r="AE62" s="52" t="str">
        <f t="shared" si="78"/>
        <v/>
      </c>
      <c r="AG62" s="125">
        <f t="shared" si="75"/>
        <v>3.2621192621192625</v>
      </c>
      <c r="AH62" s="157">
        <f t="shared" si="75"/>
        <v>3.8014623172103477</v>
      </c>
      <c r="AI62" s="157">
        <f t="shared" si="84"/>
        <v>2.0859264497878356</v>
      </c>
      <c r="AJ62" s="157">
        <f t="shared" si="84"/>
        <v>7.1192005064664921</v>
      </c>
      <c r="AK62" s="157">
        <f t="shared" si="84"/>
        <v>7.7881030701754375</v>
      </c>
      <c r="AL62" s="157">
        <f t="shared" si="84"/>
        <v>4.5561525545694419</v>
      </c>
      <c r="AM62" s="157">
        <f t="shared" si="84"/>
        <v>8.2780834479596539</v>
      </c>
      <c r="AN62" s="157">
        <f t="shared" si="84"/>
        <v>7.588015331401329</v>
      </c>
      <c r="AO62" s="157">
        <f t="shared" si="84"/>
        <v>7.0216712898751732</v>
      </c>
      <c r="AP62" s="157">
        <f t="shared" si="84"/>
        <v>6.3237308868501527</v>
      </c>
      <c r="AQ62" s="157">
        <f t="shared" si="84"/>
        <v>5.4186705362078502</v>
      </c>
      <c r="AR62" s="157">
        <f t="shared" si="79"/>
        <v>12.885010555946518</v>
      </c>
      <c r="AS62" s="157" t="str">
        <f t="shared" si="85"/>
        <v/>
      </c>
      <c r="AT62" s="52"/>
      <c r="AV62" s="105"/>
      <c r="AW62" s="105"/>
    </row>
    <row r="63" spans="1:49" ht="20.100000000000001" customHeight="1" thickBot="1" x14ac:dyDescent="0.3">
      <c r="A63" s="35" t="str">
        <f>A19</f>
        <v>jan-set</v>
      </c>
      <c r="B63" s="167">
        <f>SUM(B51:B59)</f>
        <v>2275.0700000000002</v>
      </c>
      <c r="C63" s="168">
        <f t="shared" ref="C63:N63" si="86">SUM(C51:C59)</f>
        <v>1969.1200000000001</v>
      </c>
      <c r="D63" s="168">
        <f t="shared" si="86"/>
        <v>2774.8799999999997</v>
      </c>
      <c r="E63" s="168">
        <f t="shared" si="86"/>
        <v>2850.8199999999993</v>
      </c>
      <c r="F63" s="168">
        <f t="shared" si="86"/>
        <v>2265.5099999999998</v>
      </c>
      <c r="G63" s="168">
        <f t="shared" si="86"/>
        <v>2207.2200000000003</v>
      </c>
      <c r="H63" s="168">
        <f t="shared" si="86"/>
        <v>2020</v>
      </c>
      <c r="I63" s="168">
        <f t="shared" si="86"/>
        <v>1144.6400000000001</v>
      </c>
      <c r="J63" s="168">
        <f t="shared" si="86"/>
        <v>1485.2800000000002</v>
      </c>
      <c r="K63" s="168">
        <f t="shared" si="86"/>
        <v>1431.0199999999998</v>
      </c>
      <c r="L63" s="168">
        <f t="shared" si="86"/>
        <v>1309.92</v>
      </c>
      <c r="M63" s="168">
        <f t="shared" si="86"/>
        <v>1507.81</v>
      </c>
      <c r="N63" s="306">
        <f t="shared" si="86"/>
        <v>2290.3799999999997</v>
      </c>
      <c r="O63" s="61">
        <f t="shared" si="77"/>
        <v>0.51901101597681387</v>
      </c>
      <c r="Q63" s="109"/>
      <c r="R63" s="167">
        <f>SUM(R51:R59)</f>
        <v>726.03100000000006</v>
      </c>
      <c r="S63" s="168">
        <f t="shared" ref="S63:AD63" si="87">SUM(S51:S59)</f>
        <v>939.87799999999993</v>
      </c>
      <c r="T63" s="168">
        <f t="shared" si="87"/>
        <v>882.9380000000001</v>
      </c>
      <c r="U63" s="168">
        <f t="shared" si="87"/>
        <v>802.8889999999999</v>
      </c>
      <c r="V63" s="168">
        <f t="shared" si="87"/>
        <v>830.79099999999994</v>
      </c>
      <c r="W63" s="168">
        <f t="shared" si="87"/>
        <v>794.63099999999986</v>
      </c>
      <c r="X63" s="168">
        <f t="shared" si="87"/>
        <v>909.97399999999993</v>
      </c>
      <c r="Y63" s="168">
        <f t="shared" si="87"/>
        <v>879.66199999999992</v>
      </c>
      <c r="Z63" s="168">
        <f t="shared" si="87"/>
        <v>1084.5720000000001</v>
      </c>
      <c r="AA63" s="168">
        <f t="shared" si="87"/>
        <v>1051.4469999999999</v>
      </c>
      <c r="AB63" s="168">
        <f t="shared" si="87"/>
        <v>1420.2659999999998</v>
      </c>
      <c r="AC63" s="168">
        <f t="shared" si="87"/>
        <v>1976.3020000000008</v>
      </c>
      <c r="AD63" s="306">
        <f t="shared" si="87"/>
        <v>2057.2190000000001</v>
      </c>
      <c r="AE63" s="61">
        <f t="shared" si="78"/>
        <v>4.0943641204633299E-2</v>
      </c>
      <c r="AG63" s="172">
        <f t="shared" si="75"/>
        <v>3.1912468627338941</v>
      </c>
      <c r="AH63" s="173">
        <f t="shared" si="75"/>
        <v>4.7730864548630851</v>
      </c>
      <c r="AI63" s="173">
        <f t="shared" si="84"/>
        <v>3.1818961540679247</v>
      </c>
      <c r="AJ63" s="173">
        <f t="shared" si="84"/>
        <v>2.8163440694256394</v>
      </c>
      <c r="AK63" s="173">
        <f t="shared" si="84"/>
        <v>3.6671257244505648</v>
      </c>
      <c r="AL63" s="173">
        <f t="shared" si="84"/>
        <v>3.6001440726343539</v>
      </c>
      <c r="AM63" s="173">
        <f t="shared" si="84"/>
        <v>4.5048217821782179</v>
      </c>
      <c r="AN63" s="173">
        <f t="shared" si="84"/>
        <v>7.685053816046965</v>
      </c>
      <c r="AO63" s="173">
        <f t="shared" si="84"/>
        <v>7.3021383173543031</v>
      </c>
      <c r="AP63" s="173">
        <f t="shared" si="84"/>
        <v>7.3475353244538866</v>
      </c>
      <c r="AQ63" s="173">
        <f t="shared" si="84"/>
        <v>10.842387321363134</v>
      </c>
      <c r="AR63" s="173">
        <f t="shared" ref="AR61:AR63" si="88">IF(AC63="","",(AC63/M63)*10)</f>
        <v>13.107102353744843</v>
      </c>
      <c r="AS63" s="173">
        <f t="shared" si="85"/>
        <v>8.9819986203162809</v>
      </c>
      <c r="AT63" s="61">
        <f t="shared" ref="AT63:AT67" si="89">IF(AS63="","",(AS63-AR63)/AR63)</f>
        <v>-0.31472278327406011</v>
      </c>
      <c r="AV63" s="105"/>
      <c r="AW63" s="105"/>
    </row>
    <row r="64" spans="1:49" ht="20.100000000000001" customHeight="1" x14ac:dyDescent="0.25">
      <c r="A64" s="121" t="s">
        <v>85</v>
      </c>
      <c r="B64" s="19">
        <f>SUM(B51:B53)</f>
        <v>510.83</v>
      </c>
      <c r="C64" s="154">
        <f>SUM(C51:C53)</f>
        <v>1024.79</v>
      </c>
      <c r="D64" s="154">
        <f>SUM(D51:D53)</f>
        <v>450.64</v>
      </c>
      <c r="E64" s="154">
        <f t="shared" ref="E64:N64" si="90">SUM(E51:E53)</f>
        <v>1578.6399999999999</v>
      </c>
      <c r="F64" s="154">
        <f t="shared" si="90"/>
        <v>623.19000000000005</v>
      </c>
      <c r="G64" s="154">
        <f t="shared" si="90"/>
        <v>256.62</v>
      </c>
      <c r="H64" s="154">
        <f t="shared" si="90"/>
        <v>278.10999999999996</v>
      </c>
      <c r="I64" s="154">
        <f t="shared" si="90"/>
        <v>682.05000000000007</v>
      </c>
      <c r="J64" s="154">
        <f t="shared" si="90"/>
        <v>363.4</v>
      </c>
      <c r="K64" s="154">
        <f t="shared" si="90"/>
        <v>324.84000000000003</v>
      </c>
      <c r="L64" s="154">
        <f t="shared" si="90"/>
        <v>666.59</v>
      </c>
      <c r="M64" s="154">
        <f t="shared" si="90"/>
        <v>423.11999999999995</v>
      </c>
      <c r="N64" s="154">
        <f t="shared" si="90"/>
        <v>618.80999999999983</v>
      </c>
      <c r="O64" s="61">
        <f t="shared" si="77"/>
        <v>0.46249290981281882</v>
      </c>
      <c r="Q64" s="108" t="s">
        <v>85</v>
      </c>
      <c r="R64" s="19">
        <f>SUM(R51:R53)</f>
        <v>176.74100000000001</v>
      </c>
      <c r="S64" s="154">
        <f t="shared" ref="S64:AD65" si="91">SUM(S51:S53)</f>
        <v>391.447</v>
      </c>
      <c r="T64" s="154">
        <f t="shared" si="91"/>
        <v>211.98399999999998</v>
      </c>
      <c r="U64" s="154">
        <f t="shared" si="91"/>
        <v>232.916</v>
      </c>
      <c r="V64" s="154">
        <f t="shared" si="91"/>
        <v>266.57599999999996</v>
      </c>
      <c r="W64" s="154">
        <f t="shared" si="91"/>
        <v>129.57999999999998</v>
      </c>
      <c r="X64" s="154">
        <f t="shared" si="91"/>
        <v>229.95</v>
      </c>
      <c r="Y64" s="154">
        <f t="shared" si="91"/>
        <v>393.07100000000003</v>
      </c>
      <c r="Z64" s="154">
        <f t="shared" si="91"/>
        <v>307.45100000000002</v>
      </c>
      <c r="AA64" s="154">
        <f t="shared" si="91"/>
        <v>425.43199999999996</v>
      </c>
      <c r="AB64" s="154">
        <f t="shared" si="91"/>
        <v>1032.018</v>
      </c>
      <c r="AC64" s="154">
        <f t="shared" si="91"/>
        <v>380.52600000000007</v>
      </c>
      <c r="AD64" s="154">
        <f t="shared" si="91"/>
        <v>632.375</v>
      </c>
      <c r="AE64" s="61">
        <f t="shared" si="78"/>
        <v>0.66184439433836295</v>
      </c>
      <c r="AG64" s="124">
        <f t="shared" si="75"/>
        <v>3.4598790204177519</v>
      </c>
      <c r="AH64" s="156">
        <f t="shared" si="75"/>
        <v>3.819777710555333</v>
      </c>
      <c r="AI64" s="156">
        <f t="shared" si="75"/>
        <v>4.7040653293094268</v>
      </c>
      <c r="AJ64" s="156">
        <f t="shared" si="75"/>
        <v>1.4754218821263874</v>
      </c>
      <c r="AK64" s="156">
        <f t="shared" si="75"/>
        <v>4.2776039410131732</v>
      </c>
      <c r="AL64" s="156">
        <f t="shared" si="75"/>
        <v>5.0494895175746235</v>
      </c>
      <c r="AM64" s="156">
        <f t="shared" si="75"/>
        <v>8.2683110999244906</v>
      </c>
      <c r="AN64" s="156">
        <f t="shared" si="75"/>
        <v>5.7630818854922659</v>
      </c>
      <c r="AO64" s="156">
        <f t="shared" si="75"/>
        <v>8.4604017611447464</v>
      </c>
      <c r="AP64" s="156">
        <f t="shared" si="75"/>
        <v>13.096662972540326</v>
      </c>
      <c r="AQ64" s="156">
        <f t="shared" si="75"/>
        <v>15.482050435800117</v>
      </c>
      <c r="AR64" s="156">
        <f t="shared" si="75"/>
        <v>8.9933352240499183</v>
      </c>
      <c r="AS64" s="156">
        <f t="shared" si="75"/>
        <v>10.219211066401645</v>
      </c>
      <c r="AT64" s="61">
        <f t="shared" si="89"/>
        <v>0.13630936819451556</v>
      </c>
    </row>
    <row r="65" spans="1:46" ht="20.100000000000001" customHeight="1" x14ac:dyDescent="0.25">
      <c r="A65" s="121" t="s">
        <v>86</v>
      </c>
      <c r="B65" s="19">
        <f>SUM(B54:B56)</f>
        <v>652.52</v>
      </c>
      <c r="C65" s="154">
        <f>SUM(C54:C56)</f>
        <v>482.78000000000003</v>
      </c>
      <c r="D65" s="154">
        <f>SUM(D54:D56)</f>
        <v>1177.5499999999997</v>
      </c>
      <c r="E65" s="154">
        <f t="shared" ref="E65:M65" si="92">SUM(E54:E56)</f>
        <v>639.50999999999988</v>
      </c>
      <c r="F65" s="154">
        <f t="shared" si="92"/>
        <v>1211.1999999999998</v>
      </c>
      <c r="G65" s="154">
        <f t="shared" si="92"/>
        <v>771.18000000000006</v>
      </c>
      <c r="H65" s="154">
        <f t="shared" si="92"/>
        <v>1169.0899999999999</v>
      </c>
      <c r="I65" s="154">
        <f t="shared" si="92"/>
        <v>131.77999999999997</v>
      </c>
      <c r="J65" s="154">
        <f t="shared" si="92"/>
        <v>690.83</v>
      </c>
      <c r="K65" s="154">
        <f t="shared" si="92"/>
        <v>894.35999999999967</v>
      </c>
      <c r="L65" s="154">
        <f t="shared" si="92"/>
        <v>193.45999999999995</v>
      </c>
      <c r="M65" s="154">
        <f t="shared" si="92"/>
        <v>586.74</v>
      </c>
      <c r="N65" s="154">
        <f>IF(N56="","",SUM(N54:N56))</f>
        <v>722.75999999999988</v>
      </c>
      <c r="O65" s="52">
        <f t="shared" si="77"/>
        <v>0.23182329481542058</v>
      </c>
      <c r="Q65" s="109" t="s">
        <v>86</v>
      </c>
      <c r="R65" s="19">
        <f>SUM(R54:R56)</f>
        <v>172.44200000000001</v>
      </c>
      <c r="S65" s="154">
        <f t="shared" ref="S65:AC65" si="93">SUM(S54:S56)</f>
        <v>186.90999999999997</v>
      </c>
      <c r="T65" s="154">
        <f t="shared" si="93"/>
        <v>317.54300000000001</v>
      </c>
      <c r="U65" s="154">
        <f t="shared" si="93"/>
        <v>273.15200000000004</v>
      </c>
      <c r="V65" s="154">
        <f t="shared" si="93"/>
        <v>274.7589999999999</v>
      </c>
      <c r="W65" s="154">
        <f t="shared" si="93"/>
        <v>324.92199999999997</v>
      </c>
      <c r="X65" s="154">
        <f t="shared" si="93"/>
        <v>316.45400000000001</v>
      </c>
      <c r="Y65" s="154">
        <f t="shared" si="93"/>
        <v>218.61900000000003</v>
      </c>
      <c r="Z65" s="154">
        <f t="shared" si="93"/>
        <v>473.084</v>
      </c>
      <c r="AA65" s="154">
        <f t="shared" si="93"/>
        <v>407.07599999999996</v>
      </c>
      <c r="AB65" s="154">
        <f t="shared" si="93"/>
        <v>151.21100000000001</v>
      </c>
      <c r="AC65" s="154">
        <f t="shared" si="93"/>
        <v>1125.3350000000005</v>
      </c>
      <c r="AD65" s="154">
        <f t="shared" si="91"/>
        <v>680.84400000000005</v>
      </c>
      <c r="AE65" s="52">
        <f t="shared" ref="AE65:AF66" si="94">IF(AD65="","",(AD65-AC65)/AC65)</f>
        <v>-0.3949854932086892</v>
      </c>
      <c r="AG65" s="125">
        <f t="shared" si="75"/>
        <v>2.6427082694783306</v>
      </c>
      <c r="AH65" s="157">
        <f t="shared" si="75"/>
        <v>3.8715356891337658</v>
      </c>
      <c r="AI65" s="157">
        <f t="shared" si="75"/>
        <v>2.6966413315782778</v>
      </c>
      <c r="AJ65" s="157">
        <f t="shared" si="75"/>
        <v>4.2712701912401698</v>
      </c>
      <c r="AK65" s="157">
        <f t="shared" si="75"/>
        <v>2.2684857992073972</v>
      </c>
      <c r="AL65" s="157">
        <f t="shared" si="75"/>
        <v>4.2133094737934069</v>
      </c>
      <c r="AM65" s="157">
        <f t="shared" si="75"/>
        <v>2.7068403630173901</v>
      </c>
      <c r="AN65" s="157">
        <f t="shared" si="75"/>
        <v>16.589694946122332</v>
      </c>
      <c r="AO65" s="157">
        <f t="shared" si="75"/>
        <v>6.8480523428339826</v>
      </c>
      <c r="AP65" s="157">
        <f t="shared" si="75"/>
        <v>4.5515899637729786</v>
      </c>
      <c r="AQ65" s="157">
        <f t="shared" si="75"/>
        <v>7.8161377028843191</v>
      </c>
      <c r="AR65" s="157">
        <f t="shared" si="75"/>
        <v>19.179449159764129</v>
      </c>
      <c r="AS65" s="157">
        <f t="shared" si="75"/>
        <v>9.4200564502739521</v>
      </c>
      <c r="AT65" s="52">
        <f t="shared" ref="AT65:AT66" si="95">IF(AS65="","",(AS65-AR65)/AR65)</f>
        <v>-0.50884635049707538</v>
      </c>
    </row>
    <row r="66" spans="1:46" ht="20.100000000000001" customHeight="1" x14ac:dyDescent="0.25">
      <c r="A66" s="121" t="s">
        <v>87</v>
      </c>
      <c r="B66" s="19">
        <f>SUM(B57:B59)</f>
        <v>1111.72</v>
      </c>
      <c r="C66" s="154">
        <f>SUM(C57:C59)</f>
        <v>461.55</v>
      </c>
      <c r="D66" s="154">
        <f>SUM(D57:D59)</f>
        <v>1146.69</v>
      </c>
      <c r="E66" s="154">
        <f t="shared" ref="E66:M66" si="96">SUM(E57:E59)</f>
        <v>632.67000000000007</v>
      </c>
      <c r="F66" s="154">
        <f t="shared" si="96"/>
        <v>431.12000000000012</v>
      </c>
      <c r="G66" s="154">
        <f t="shared" si="96"/>
        <v>1179.42</v>
      </c>
      <c r="H66" s="154">
        <f t="shared" si="96"/>
        <v>572.79999999999995</v>
      </c>
      <c r="I66" s="154">
        <f t="shared" si="96"/>
        <v>330.81000000000006</v>
      </c>
      <c r="J66" s="154">
        <f t="shared" si="96"/>
        <v>431.05</v>
      </c>
      <c r="K66" s="154">
        <f t="shared" si="96"/>
        <v>211.81999999999996</v>
      </c>
      <c r="L66" s="154">
        <f t="shared" si="96"/>
        <v>449.86999999999995</v>
      </c>
      <c r="M66" s="154">
        <f t="shared" si="96"/>
        <v>497.9500000000001</v>
      </c>
      <c r="N66" s="154">
        <f>IF(N59="","",SUM(N57:N59))</f>
        <v>948.81000000000017</v>
      </c>
      <c r="O66" s="52">
        <f t="shared" si="77"/>
        <v>0.90543227231649759</v>
      </c>
      <c r="Q66" s="109" t="s">
        <v>87</v>
      </c>
      <c r="R66" s="19">
        <f>SUM(R57:R59)</f>
        <v>376.84800000000001</v>
      </c>
      <c r="S66" s="154">
        <f t="shared" ref="S66:AC66" si="97">SUM(S57:S59)</f>
        <v>361.52099999999996</v>
      </c>
      <c r="T66" s="154">
        <f t="shared" si="97"/>
        <v>353.411</v>
      </c>
      <c r="U66" s="154">
        <f t="shared" si="97"/>
        <v>296.82099999999997</v>
      </c>
      <c r="V66" s="154">
        <f t="shared" si="97"/>
        <v>289.45600000000002</v>
      </c>
      <c r="W66" s="154">
        <f t="shared" si="97"/>
        <v>340.12899999999996</v>
      </c>
      <c r="X66" s="154">
        <f t="shared" si="97"/>
        <v>363.57</v>
      </c>
      <c r="Y66" s="154">
        <f t="shared" si="97"/>
        <v>267.97200000000004</v>
      </c>
      <c r="Z66" s="154">
        <f t="shared" si="97"/>
        <v>304.03699999999998</v>
      </c>
      <c r="AA66" s="154">
        <f t="shared" si="97"/>
        <v>218.93900000000002</v>
      </c>
      <c r="AB66" s="154">
        <f t="shared" si="97"/>
        <v>237.03700000000001</v>
      </c>
      <c r="AC66" s="154">
        <f t="shared" si="97"/>
        <v>470.44100000000003</v>
      </c>
      <c r="AD66" s="154">
        <f>IF(AD59="","",SUM(AD57:AD59))</f>
        <v>658.6690000000001</v>
      </c>
      <c r="AE66" s="52">
        <f t="shared" si="94"/>
        <v>0.40010968431748095</v>
      </c>
      <c r="AG66" s="125">
        <f t="shared" si="75"/>
        <v>3.3897744036268125</v>
      </c>
      <c r="AH66" s="157">
        <f t="shared" si="75"/>
        <v>7.8327591810204735</v>
      </c>
      <c r="AI66" s="157">
        <f t="shared" si="75"/>
        <v>3.0820099590996692</v>
      </c>
      <c r="AJ66" s="157">
        <f t="shared" si="75"/>
        <v>4.691561161426967</v>
      </c>
      <c r="AK66" s="157">
        <f t="shared" si="75"/>
        <v>6.7140471330488012</v>
      </c>
      <c r="AL66" s="157">
        <f t="shared" si="75"/>
        <v>2.883866646317681</v>
      </c>
      <c r="AM66" s="157">
        <f t="shared" si="75"/>
        <v>6.3472416201117321</v>
      </c>
      <c r="AN66" s="157">
        <f t="shared" si="75"/>
        <v>8.1004806384329378</v>
      </c>
      <c r="AO66" s="157">
        <f t="shared" si="75"/>
        <v>7.0534044774388116</v>
      </c>
      <c r="AP66" s="157">
        <f t="shared" si="75"/>
        <v>10.33608724388632</v>
      </c>
      <c r="AQ66" s="157">
        <f t="shared" si="75"/>
        <v>5.2690110476359839</v>
      </c>
      <c r="AR66" s="157">
        <f t="shared" si="75"/>
        <v>9.4475549753991359</v>
      </c>
      <c r="AS66" s="157">
        <f t="shared" si="75"/>
        <v>6.9420537304623684</v>
      </c>
      <c r="AT66" s="52">
        <f t="shared" si="95"/>
        <v>-0.26520102306479737</v>
      </c>
    </row>
    <row r="67" spans="1:46" ht="20.100000000000001" customHeight="1" thickBot="1" x14ac:dyDescent="0.3">
      <c r="A67" s="122" t="s">
        <v>88</v>
      </c>
      <c r="B67" s="21">
        <f>SUM(B60:B62)</f>
        <v>468.49</v>
      </c>
      <c r="C67" s="155">
        <f>SUM(C60:C62)</f>
        <v>604.85</v>
      </c>
      <c r="D67" s="155">
        <f>IF(D62="","",SUM(D60:D62))</f>
        <v>318.30999999999995</v>
      </c>
      <c r="E67" s="155">
        <f t="shared" ref="E67:N67" si="98">IF(E62="","",SUM(E60:E62))</f>
        <v>385.83</v>
      </c>
      <c r="F67" s="155">
        <f t="shared" si="98"/>
        <v>322.33000000000004</v>
      </c>
      <c r="G67" s="155">
        <f t="shared" si="98"/>
        <v>812.32999999999993</v>
      </c>
      <c r="H67" s="155">
        <f t="shared" si="98"/>
        <v>269.86</v>
      </c>
      <c r="I67" s="155">
        <f t="shared" si="98"/>
        <v>299.23</v>
      </c>
      <c r="J67" s="155">
        <f t="shared" si="98"/>
        <v>522.41</v>
      </c>
      <c r="K67" s="155">
        <f t="shared" si="98"/>
        <v>441.44000000000005</v>
      </c>
      <c r="L67" s="155">
        <f t="shared" si="98"/>
        <v>589.30999999999995</v>
      </c>
      <c r="M67" s="155">
        <f t="shared" si="98"/>
        <v>520.89999999999975</v>
      </c>
      <c r="N67" s="155" t="str">
        <f t="shared" si="98"/>
        <v/>
      </c>
      <c r="O67" s="55" t="str">
        <f t="shared" si="77"/>
        <v/>
      </c>
      <c r="Q67" s="110" t="s">
        <v>88</v>
      </c>
      <c r="R67" s="21">
        <f>SUM(R60:R62)</f>
        <v>173.405</v>
      </c>
      <c r="S67" s="155">
        <f t="shared" ref="S67:AC67" si="99">SUM(S60:S62)</f>
        <v>230.471</v>
      </c>
      <c r="T67" s="155">
        <f t="shared" si="99"/>
        <v>139.79900000000001</v>
      </c>
      <c r="U67" s="155">
        <f t="shared" si="99"/>
        <v>227.17700000000002</v>
      </c>
      <c r="V67" s="155">
        <f t="shared" si="99"/>
        <v>179.22899999999998</v>
      </c>
      <c r="W67" s="155">
        <f t="shared" si="99"/>
        <v>388.57100000000008</v>
      </c>
      <c r="X67" s="155">
        <f t="shared" si="99"/>
        <v>211.57600000000002</v>
      </c>
      <c r="Y67" s="155">
        <f t="shared" si="99"/>
        <v>147.53800000000001</v>
      </c>
      <c r="Z67" s="155">
        <f t="shared" si="99"/>
        <v>238.09199999999998</v>
      </c>
      <c r="AA67" s="155">
        <f t="shared" si="99"/>
        <v>412.428</v>
      </c>
      <c r="AB67" s="155">
        <f t="shared" si="99"/>
        <v>487.82399999999996</v>
      </c>
      <c r="AC67" s="155">
        <f t="shared" si="99"/>
        <v>426.8599999999999</v>
      </c>
      <c r="AD67" s="155"/>
      <c r="AE67" s="55"/>
      <c r="AG67" s="126">
        <f t="shared" ref="AG67:AH67" si="100">(R67/B67)*10</f>
        <v>3.7013596875066703</v>
      </c>
      <c r="AH67" s="158">
        <f t="shared" si="100"/>
        <v>3.8103827395221956</v>
      </c>
      <c r="AI67" s="158">
        <f t="shared" ref="AI67:AS67" si="101">IF(T62="","",(T67/D67)*10)</f>
        <v>4.3919135434010883</v>
      </c>
      <c r="AJ67" s="158">
        <f t="shared" si="101"/>
        <v>5.8880076717725425</v>
      </c>
      <c r="AK67" s="158">
        <f t="shared" si="101"/>
        <v>5.5604194459094707</v>
      </c>
      <c r="AL67" s="158">
        <f t="shared" si="101"/>
        <v>4.7834131449041664</v>
      </c>
      <c r="AM67" s="158">
        <f t="shared" si="101"/>
        <v>7.840213444008004</v>
      </c>
      <c r="AN67" s="158">
        <f t="shared" si="101"/>
        <v>4.9305885105103098</v>
      </c>
      <c r="AO67" s="158">
        <f t="shared" si="101"/>
        <v>4.5575697249286957</v>
      </c>
      <c r="AP67" s="158">
        <f t="shared" si="101"/>
        <v>9.3427872417542588</v>
      </c>
      <c r="AQ67" s="158">
        <f t="shared" si="101"/>
        <v>8.2778843053740818</v>
      </c>
      <c r="AR67" s="158">
        <f t="shared" si="101"/>
        <v>8.1946630831253628</v>
      </c>
      <c r="AS67" s="158" t="str">
        <f t="shared" si="101"/>
        <v/>
      </c>
      <c r="AT67" s="55" t="str">
        <f t="shared" si="89"/>
        <v/>
      </c>
    </row>
    <row r="69" spans="1:46" x14ac:dyDescent="0.25"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</row>
    <row r="70" spans="1:46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</sheetData>
  <mergeCells count="24"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  <mergeCell ref="AG48:AS48"/>
    <mergeCell ref="AT48:AT49"/>
    <mergeCell ref="A48:A49"/>
    <mergeCell ref="B48:N48"/>
    <mergeCell ref="O48:O49"/>
    <mergeCell ref="Q48:Q49"/>
    <mergeCell ref="R48:AD48"/>
    <mergeCell ref="AE48:AE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R42:AC45 B64:M67 R64:AC67 R20:AB23 B22:M23 B20:M20 AC20:AC23 M42:M45 B21:M21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topLeftCell="A51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24</v>
      </c>
    </row>
    <row r="3" spans="1:20" ht="8.25" customHeight="1" thickBot="1" x14ac:dyDescent="0.3">
      <c r="Q3" s="10"/>
    </row>
    <row r="4" spans="1:20" x14ac:dyDescent="0.25">
      <c r="A4" s="331" t="s">
        <v>3</v>
      </c>
      <c r="B4" s="345"/>
      <c r="C4" s="348" t="s">
        <v>1</v>
      </c>
      <c r="D4" s="349"/>
      <c r="E4" s="344" t="s">
        <v>104</v>
      </c>
      <c r="F4" s="344"/>
      <c r="G4" s="130" t="s">
        <v>0</v>
      </c>
      <c r="I4" s="350">
        <v>1000</v>
      </c>
      <c r="J4" s="344"/>
      <c r="K4" s="342" t="s">
        <v>104</v>
      </c>
      <c r="L4" s="343"/>
      <c r="M4" s="130" t="s">
        <v>0</v>
      </c>
      <c r="O4" s="356" t="s">
        <v>22</v>
      </c>
      <c r="P4" s="344"/>
      <c r="Q4" s="130" t="s">
        <v>0</v>
      </c>
    </row>
    <row r="5" spans="1:20" x14ac:dyDescent="0.25">
      <c r="A5" s="346"/>
      <c r="B5" s="347"/>
      <c r="C5" s="351" t="s">
        <v>157</v>
      </c>
      <c r="D5" s="352"/>
      <c r="E5" s="353" t="str">
        <f>C5</f>
        <v>jan-set</v>
      </c>
      <c r="F5" s="353"/>
      <c r="G5" s="131" t="s">
        <v>133</v>
      </c>
      <c r="I5" s="354" t="str">
        <f>C5</f>
        <v>jan-set</v>
      </c>
      <c r="J5" s="353"/>
      <c r="K5" s="355" t="str">
        <f>C5</f>
        <v>jan-set</v>
      </c>
      <c r="L5" s="341"/>
      <c r="M5" s="131" t="str">
        <f>G5</f>
        <v>2022 /2021</v>
      </c>
      <c r="O5" s="354" t="str">
        <f>C5</f>
        <v>jan-set</v>
      </c>
      <c r="P5" s="352"/>
      <c r="Q5" s="131" t="str">
        <f>G5</f>
        <v>2022 /2021</v>
      </c>
    </row>
    <row r="6" spans="1:20" ht="19.5" customHeight="1" x14ac:dyDescent="0.25">
      <c r="A6" s="346"/>
      <c r="B6" s="347"/>
      <c r="C6" s="139">
        <v>2021</v>
      </c>
      <c r="D6" s="137">
        <v>2022</v>
      </c>
      <c r="E6" s="68">
        <f>C6</f>
        <v>2021</v>
      </c>
      <c r="F6" s="137">
        <f>D6</f>
        <v>2022</v>
      </c>
      <c r="G6" s="131" t="s">
        <v>1</v>
      </c>
      <c r="I6" s="16">
        <f>C6</f>
        <v>2021</v>
      </c>
      <c r="J6" s="138">
        <f>D6</f>
        <v>2022</v>
      </c>
      <c r="K6" s="136">
        <f>E6</f>
        <v>2021</v>
      </c>
      <c r="L6" s="137">
        <f>D6</f>
        <v>2022</v>
      </c>
      <c r="M6" s="260">
        <v>1000</v>
      </c>
      <c r="O6" s="16">
        <f>C6</f>
        <v>2021</v>
      </c>
      <c r="P6" s="138">
        <f>D6</f>
        <v>2022</v>
      </c>
      <c r="Q6" s="131"/>
    </row>
    <row r="7" spans="1:20" ht="19.5" customHeight="1" x14ac:dyDescent="0.25">
      <c r="A7" s="23" t="s">
        <v>116</v>
      </c>
      <c r="B7" s="15"/>
      <c r="C7" s="78">
        <f>C8+C9</f>
        <v>1095590.5000000021</v>
      </c>
      <c r="D7" s="210">
        <f>D8+D9</f>
        <v>1082696.410000002</v>
      </c>
      <c r="E7" s="216">
        <f t="shared" ref="E7" si="0">C7/$C$20</f>
        <v>0.44984431929873586</v>
      </c>
      <c r="F7" s="217">
        <f t="shared" ref="F7" si="1">D7/$D$20</f>
        <v>0.44717521162667051</v>
      </c>
      <c r="G7" s="53">
        <f>(D7-C7)/C7</f>
        <v>-1.1769077953852337E-2</v>
      </c>
      <c r="I7" s="224">
        <f>I8+I9</f>
        <v>305363.46899999969</v>
      </c>
      <c r="J7" s="225">
        <f>J8+J9</f>
        <v>315913.96399999963</v>
      </c>
      <c r="K7" s="229">
        <f t="shared" ref="K7" si="2">I7/$I$20</f>
        <v>0.45520807252913437</v>
      </c>
      <c r="L7" s="230">
        <f t="shared" ref="L7" si="3">J7/$J$20</f>
        <v>0.46640477382733458</v>
      </c>
      <c r="M7" s="53">
        <f>(J7-I7)/I7</f>
        <v>3.4550612863256239E-2</v>
      </c>
      <c r="O7" s="63">
        <f t="shared" ref="O7" si="4">(I7/C7)*10</f>
        <v>2.7872044253760793</v>
      </c>
      <c r="P7" s="237">
        <f t="shared" ref="P7" si="5">(J7/D7)*10</f>
        <v>2.9178443844659929</v>
      </c>
      <c r="Q7" s="53">
        <f>(P7-O7)/O7</f>
        <v>4.6871323072144706E-2</v>
      </c>
    </row>
    <row r="8" spans="1:20" ht="20.100000000000001" customHeight="1" x14ac:dyDescent="0.25">
      <c r="A8" s="8" t="s">
        <v>4</v>
      </c>
      <c r="C8" s="19">
        <v>559486.36000000057</v>
      </c>
      <c r="D8" s="140">
        <v>538746.88000000175</v>
      </c>
      <c r="E8" s="214">
        <f t="shared" ref="E8:E19" si="6">C8/$C$20</f>
        <v>0.22972247456611503</v>
      </c>
      <c r="F8" s="215">
        <f t="shared" ref="F8:F19" si="7">D8/$D$20</f>
        <v>0.22251320670510841</v>
      </c>
      <c r="G8" s="52">
        <f>(D8-C8)/C8</f>
        <v>-3.7068785734112972E-2</v>
      </c>
      <c r="I8" s="19">
        <v>174136.87499999977</v>
      </c>
      <c r="J8" s="140">
        <v>178846.29399999962</v>
      </c>
      <c r="K8" s="227">
        <f t="shared" ref="K8:K19" si="8">I8/$I$20</f>
        <v>0.25958740737582064</v>
      </c>
      <c r="L8" s="228">
        <f t="shared" ref="L8:L19" si="9">J8/$J$20</f>
        <v>0.26404266606881266</v>
      </c>
      <c r="M8" s="52">
        <f>(J8-I8)/I8</f>
        <v>2.7044352323422911E-2</v>
      </c>
      <c r="O8" s="27">
        <f t="shared" ref="O8:O20" si="10">(I8/C8)*10</f>
        <v>3.1124418296810594</v>
      </c>
      <c r="P8" s="143">
        <f t="shared" ref="P8:P20" si="11">(J8/D8)*10</f>
        <v>3.3196720136922004</v>
      </c>
      <c r="Q8" s="52">
        <f>(P8-O8)/O8</f>
        <v>6.6581223152490682E-2</v>
      </c>
      <c r="R8" s="119"/>
      <c r="S8" s="304"/>
      <c r="T8" s="2"/>
    </row>
    <row r="9" spans="1:20" ht="20.100000000000001" customHeight="1" x14ac:dyDescent="0.25">
      <c r="A9" s="8" t="s">
        <v>5</v>
      </c>
      <c r="C9" s="19">
        <v>536104.14000000153</v>
      </c>
      <c r="D9" s="140">
        <v>543949.53000000014</v>
      </c>
      <c r="E9" s="214">
        <f t="shared" si="6"/>
        <v>0.22012184473262084</v>
      </c>
      <c r="F9" s="215">
        <f t="shared" si="7"/>
        <v>0.22466200492156208</v>
      </c>
      <c r="G9" s="52">
        <f>(D9-C9)/C9</f>
        <v>1.4634078371412305E-2</v>
      </c>
      <c r="I9" s="19">
        <v>131226.59399999992</v>
      </c>
      <c r="J9" s="140">
        <v>137067.67000000001</v>
      </c>
      <c r="K9" s="227">
        <f t="shared" si="8"/>
        <v>0.19562066515331372</v>
      </c>
      <c r="L9" s="228">
        <f t="shared" si="9"/>
        <v>0.20236210775852193</v>
      </c>
      <c r="M9" s="52">
        <f>(J9-I9)/I9</f>
        <v>4.4511373967384166E-2</v>
      </c>
      <c r="O9" s="27">
        <f t="shared" si="10"/>
        <v>2.4477817686690417</v>
      </c>
      <c r="P9" s="143">
        <f t="shared" si="11"/>
        <v>2.5198600686354111</v>
      </c>
      <c r="Q9" s="52">
        <f t="shared" ref="Q9:Q20" si="12">(P9-O9)/O9</f>
        <v>2.9446375035941739E-2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829917.35000000009</v>
      </c>
      <c r="D10" s="210">
        <f>D11+D12</f>
        <v>866934.08999999985</v>
      </c>
      <c r="E10" s="216">
        <f t="shared" si="6"/>
        <v>0.34076017032363831</v>
      </c>
      <c r="F10" s="217">
        <f t="shared" si="7"/>
        <v>0.35806107010378307</v>
      </c>
      <c r="G10" s="53">
        <f>(D10-C10)/C10</f>
        <v>4.4602923411590029E-2</v>
      </c>
      <c r="I10" s="224">
        <f>I11+I12</f>
        <v>112031.7300000002</v>
      </c>
      <c r="J10" s="225">
        <f>J11+J12</f>
        <v>114891.59599999998</v>
      </c>
      <c r="K10" s="229">
        <f t="shared" si="8"/>
        <v>0.16700670857064615</v>
      </c>
      <c r="L10" s="230">
        <f t="shared" si="9"/>
        <v>0.16962209637254766</v>
      </c>
      <c r="M10" s="53">
        <f>(J10-I10)/I10</f>
        <v>2.5527285885880466E-2</v>
      </c>
      <c r="O10" s="63">
        <f t="shared" si="10"/>
        <v>1.3499143017072746</v>
      </c>
      <c r="P10" s="237">
        <f t="shared" si="11"/>
        <v>1.325263331148969</v>
      </c>
      <c r="Q10" s="53">
        <f t="shared" si="12"/>
        <v>-1.8261137412300017E-2</v>
      </c>
      <c r="T10" s="2"/>
    </row>
    <row r="11" spans="1:20" ht="20.100000000000001" customHeight="1" x14ac:dyDescent="0.25">
      <c r="A11" s="8"/>
      <c r="B11" t="s">
        <v>6</v>
      </c>
      <c r="C11" s="19">
        <v>789475.57000000018</v>
      </c>
      <c r="D11" s="140">
        <v>826494.22999999986</v>
      </c>
      <c r="E11" s="214">
        <f t="shared" si="6"/>
        <v>0.32415496518966797</v>
      </c>
      <c r="F11" s="215">
        <f t="shared" si="7"/>
        <v>0.34135860135388402</v>
      </c>
      <c r="G11" s="52">
        <f t="shared" ref="G11:G19" si="13">(D11-C11)/C11</f>
        <v>4.6890190661630825E-2</v>
      </c>
      <c r="I11" s="19">
        <v>104616.2180000002</v>
      </c>
      <c r="J11" s="140">
        <v>106963.32599999997</v>
      </c>
      <c r="K11" s="227">
        <f t="shared" si="8"/>
        <v>0.15595233806787762</v>
      </c>
      <c r="L11" s="228">
        <f t="shared" si="9"/>
        <v>0.1579170646310826</v>
      </c>
      <c r="M11" s="52">
        <f t="shared" ref="M11:M19" si="14">(J11-I11)/I11</f>
        <v>2.2435412452013609E-2</v>
      </c>
      <c r="O11" s="27">
        <f t="shared" si="10"/>
        <v>1.3251355960261084</v>
      </c>
      <c r="P11" s="143">
        <f t="shared" si="11"/>
        <v>1.2941811584092968</v>
      </c>
      <c r="Q11" s="52">
        <f t="shared" si="12"/>
        <v>-2.3359449183645447E-2</v>
      </c>
    </row>
    <row r="12" spans="1:20" ht="20.100000000000001" customHeight="1" x14ac:dyDescent="0.25">
      <c r="A12" s="8"/>
      <c r="B12" t="s">
        <v>39</v>
      </c>
      <c r="C12" s="19">
        <v>40441.779999999933</v>
      </c>
      <c r="D12" s="140">
        <v>40439.859999999964</v>
      </c>
      <c r="E12" s="218">
        <f t="shared" si="6"/>
        <v>1.6605205133970371E-2</v>
      </c>
      <c r="F12" s="219">
        <f t="shared" si="7"/>
        <v>1.670246874989904E-2</v>
      </c>
      <c r="G12" s="52">
        <f t="shared" si="13"/>
        <v>-4.7475655126187649E-5</v>
      </c>
      <c r="I12" s="19">
        <v>7415.5119999999961</v>
      </c>
      <c r="J12" s="140">
        <v>7928.2700000000032</v>
      </c>
      <c r="K12" s="231">
        <f t="shared" si="8"/>
        <v>1.1054370502768515E-2</v>
      </c>
      <c r="L12" s="232">
        <f t="shared" si="9"/>
        <v>1.1705031741465052E-2</v>
      </c>
      <c r="M12" s="52">
        <f t="shared" si="14"/>
        <v>6.9146675239687747E-2</v>
      </c>
      <c r="O12" s="27">
        <f t="shared" si="10"/>
        <v>1.8336265119883468</v>
      </c>
      <c r="P12" s="143">
        <f t="shared" si="11"/>
        <v>1.9605087653617026</v>
      </c>
      <c r="Q12" s="52">
        <f t="shared" si="12"/>
        <v>6.9197436088425282E-2</v>
      </c>
    </row>
    <row r="13" spans="1:20" ht="20.100000000000001" customHeight="1" x14ac:dyDescent="0.25">
      <c r="A13" s="23" t="s">
        <v>134</v>
      </c>
      <c r="B13" s="15"/>
      <c r="C13" s="78">
        <f>SUM(C14:C16)</f>
        <v>466747.56999999966</v>
      </c>
      <c r="D13" s="210">
        <f>SUM(D14:D16)</f>
        <v>431997.95999999996</v>
      </c>
      <c r="E13" s="216">
        <f t="shared" si="6"/>
        <v>0.19164436247940131</v>
      </c>
      <c r="F13" s="217">
        <f t="shared" si="7"/>
        <v>0.17842377364610415</v>
      </c>
      <c r="G13" s="53">
        <f t="shared" si="13"/>
        <v>-7.4450542934802466E-2</v>
      </c>
      <c r="I13" s="224">
        <f>SUM(I14:I16)</f>
        <v>239638.38499999992</v>
      </c>
      <c r="J13" s="225">
        <f>SUM(J14:J16)</f>
        <v>231468.158</v>
      </c>
      <c r="K13" s="229">
        <f t="shared" si="8"/>
        <v>0.35723109806512154</v>
      </c>
      <c r="L13" s="230">
        <f t="shared" si="9"/>
        <v>0.34173181999710489</v>
      </c>
      <c r="M13" s="53">
        <f t="shared" si="14"/>
        <v>-3.4093982898440615E-2</v>
      </c>
      <c r="O13" s="63">
        <f t="shared" si="10"/>
        <v>5.1342181599360037</v>
      </c>
      <c r="P13" s="237">
        <f t="shared" si="11"/>
        <v>5.3580845150287288</v>
      </c>
      <c r="Q13" s="53">
        <f t="shared" si="12"/>
        <v>4.3602813148772693E-2</v>
      </c>
    </row>
    <row r="14" spans="1:20" ht="20.100000000000001" customHeight="1" x14ac:dyDescent="0.25">
      <c r="A14" s="8"/>
      <c r="B14" s="3" t="s">
        <v>7</v>
      </c>
      <c r="C14" s="31">
        <v>441077.38999999966</v>
      </c>
      <c r="D14" s="141">
        <v>405009.41999999993</v>
      </c>
      <c r="E14" s="214">
        <f t="shared" si="6"/>
        <v>0.1811043070039513</v>
      </c>
      <c r="F14" s="215">
        <f t="shared" si="7"/>
        <v>0.16727696834174846</v>
      </c>
      <c r="G14" s="52">
        <f t="shared" si="13"/>
        <v>-8.1772430003722849E-2</v>
      </c>
      <c r="I14" s="31">
        <v>225869.44499999992</v>
      </c>
      <c r="J14" s="141">
        <v>216768.19999999998</v>
      </c>
      <c r="K14" s="227">
        <f t="shared" si="8"/>
        <v>0.33670561524068682</v>
      </c>
      <c r="L14" s="228">
        <f t="shared" si="9"/>
        <v>0.32002929536207059</v>
      </c>
      <c r="M14" s="52">
        <f t="shared" si="14"/>
        <v>-4.0294272649405681E-2</v>
      </c>
      <c r="O14" s="27">
        <f t="shared" si="10"/>
        <v>5.1208574758275436</v>
      </c>
      <c r="P14" s="143">
        <f t="shared" si="11"/>
        <v>5.3521767469013435</v>
      </c>
      <c r="Q14" s="52">
        <f t="shared" si="12"/>
        <v>4.5171979920495271E-2</v>
      </c>
    </row>
    <row r="15" spans="1:20" ht="20.100000000000001" customHeight="1" x14ac:dyDescent="0.25">
      <c r="A15" s="8"/>
      <c r="B15" s="3" t="s">
        <v>8</v>
      </c>
      <c r="C15" s="31">
        <v>18512.730000000003</v>
      </c>
      <c r="D15" s="141">
        <v>16610.040000000015</v>
      </c>
      <c r="E15" s="214">
        <f t="shared" si="6"/>
        <v>7.6012400848777641E-3</v>
      </c>
      <c r="F15" s="215">
        <f t="shared" si="7"/>
        <v>6.8602778059709789E-3</v>
      </c>
      <c r="G15" s="52">
        <f t="shared" si="13"/>
        <v>-0.10277738615536376</v>
      </c>
      <c r="I15" s="31">
        <v>11717.698000000004</v>
      </c>
      <c r="J15" s="141">
        <v>12294.610000000002</v>
      </c>
      <c r="K15" s="227">
        <f t="shared" si="8"/>
        <v>1.7467677907007598E-2</v>
      </c>
      <c r="L15" s="228">
        <f t="shared" si="9"/>
        <v>1.8151349575498011E-2</v>
      </c>
      <c r="M15" s="52">
        <f t="shared" si="14"/>
        <v>4.923424379088779E-2</v>
      </c>
      <c r="O15" s="27">
        <f t="shared" si="10"/>
        <v>6.3295354061772633</v>
      </c>
      <c r="P15" s="143">
        <f t="shared" si="11"/>
        <v>7.4019147455394396</v>
      </c>
      <c r="Q15" s="52">
        <f t="shared" si="12"/>
        <v>0.169424652924067</v>
      </c>
    </row>
    <row r="16" spans="1:20" ht="20.100000000000001" customHeight="1" x14ac:dyDescent="0.25">
      <c r="A16" s="32"/>
      <c r="B16" s="33" t="s">
        <v>9</v>
      </c>
      <c r="C16" s="211">
        <v>7157.4500000000044</v>
      </c>
      <c r="D16" s="212">
        <v>10378.500000000013</v>
      </c>
      <c r="E16" s="218">
        <f t="shared" si="6"/>
        <v>2.9388153905722373E-3</v>
      </c>
      <c r="F16" s="219">
        <f t="shared" si="7"/>
        <v>4.2865274983847016E-3</v>
      </c>
      <c r="G16" s="52">
        <f t="shared" si="13"/>
        <v>0.45002759362622252</v>
      </c>
      <c r="I16" s="211">
        <v>2051.2420000000006</v>
      </c>
      <c r="J16" s="212">
        <v>2405.3479999999981</v>
      </c>
      <c r="K16" s="231">
        <f t="shared" si="8"/>
        <v>3.0578049174271329E-3</v>
      </c>
      <c r="L16" s="232">
        <f t="shared" si="9"/>
        <v>3.5511750595362476E-3</v>
      </c>
      <c r="M16" s="52">
        <f t="shared" si="14"/>
        <v>0.17263004560163911</v>
      </c>
      <c r="O16" s="27">
        <f t="shared" si="10"/>
        <v>2.865883799397829</v>
      </c>
      <c r="P16" s="143">
        <f t="shared" si="11"/>
        <v>2.3176258611552685</v>
      </c>
      <c r="Q16" s="52">
        <f t="shared" si="12"/>
        <v>-0.19130501325900193</v>
      </c>
    </row>
    <row r="17" spans="1:17" ht="20.100000000000001" customHeight="1" x14ac:dyDescent="0.25">
      <c r="A17" s="8" t="s">
        <v>135</v>
      </c>
      <c r="B17" s="3"/>
      <c r="C17" s="19">
        <v>2734.2500000000005</v>
      </c>
      <c r="D17" s="140">
        <v>2914.2299999999991</v>
      </c>
      <c r="E17" s="214">
        <f t="shared" si="6"/>
        <v>1.1226702221702053E-3</v>
      </c>
      <c r="F17" s="215">
        <f t="shared" si="7"/>
        <v>1.2036351140933305E-3</v>
      </c>
      <c r="G17" s="54">
        <f t="shared" si="13"/>
        <v>6.5824266252171026E-2</v>
      </c>
      <c r="I17" s="31">
        <v>1396.5369999999998</v>
      </c>
      <c r="J17" s="141">
        <v>1613.9040000000005</v>
      </c>
      <c r="K17" s="227">
        <f t="shared" si="8"/>
        <v>2.0818302793960603E-3</v>
      </c>
      <c r="L17" s="228">
        <f t="shared" si="9"/>
        <v>2.3827137001738601E-3</v>
      </c>
      <c r="M17" s="54">
        <f t="shared" si="14"/>
        <v>0.15564714719337952</v>
      </c>
      <c r="O17" s="238">
        <f t="shared" si="10"/>
        <v>5.1075688031452851</v>
      </c>
      <c r="P17" s="239">
        <f t="shared" si="11"/>
        <v>5.5380117561071049</v>
      </c>
      <c r="Q17" s="54">
        <f t="shared" si="12"/>
        <v>8.427550749717741E-2</v>
      </c>
    </row>
    <row r="18" spans="1:17" ht="20.100000000000001" customHeight="1" x14ac:dyDescent="0.25">
      <c r="A18" s="8" t="s">
        <v>10</v>
      </c>
      <c r="C18" s="19">
        <v>13877.240000000016</v>
      </c>
      <c r="D18" s="140">
        <v>15867.460000000048</v>
      </c>
      <c r="E18" s="214">
        <f t="shared" si="6"/>
        <v>5.6979296384417214E-3</v>
      </c>
      <c r="F18" s="215">
        <f t="shared" si="7"/>
        <v>6.553577455269975E-3</v>
      </c>
      <c r="G18" s="52">
        <f t="shared" si="13"/>
        <v>0.14341612597317838</v>
      </c>
      <c r="I18" s="19">
        <v>7010.1800000000039</v>
      </c>
      <c r="J18" s="140">
        <v>8737.2569999999923</v>
      </c>
      <c r="K18" s="227">
        <f t="shared" si="8"/>
        <v>1.0450138441027117E-2</v>
      </c>
      <c r="L18" s="228">
        <f t="shared" si="9"/>
        <v>1.2899392997253826E-2</v>
      </c>
      <c r="M18" s="52">
        <f t="shared" si="14"/>
        <v>0.24636699770904419</v>
      </c>
      <c r="O18" s="27">
        <f t="shared" si="10"/>
        <v>5.0515664498127846</v>
      </c>
      <c r="P18" s="143">
        <f t="shared" si="11"/>
        <v>5.5063992598689184</v>
      </c>
      <c r="Q18" s="52">
        <f t="shared" si="12"/>
        <v>9.0037974274888605E-2</v>
      </c>
    </row>
    <row r="19" spans="1:17" ht="20.100000000000001" customHeight="1" thickBot="1" x14ac:dyDescent="0.3">
      <c r="A19" s="8" t="s">
        <v>11</v>
      </c>
      <c r="B19" s="10"/>
      <c r="C19" s="21">
        <v>26621.219999999998</v>
      </c>
      <c r="D19" s="142">
        <v>20780.429999999997</v>
      </c>
      <c r="E19" s="220">
        <f t="shared" si="6"/>
        <v>1.0930548037612474E-2</v>
      </c>
      <c r="F19" s="221">
        <f t="shared" si="7"/>
        <v>8.5827320540789401E-3</v>
      </c>
      <c r="G19" s="55">
        <f t="shared" si="13"/>
        <v>-0.21940354348899116</v>
      </c>
      <c r="I19" s="21">
        <v>5381.4339999999993</v>
      </c>
      <c r="J19" s="142">
        <v>4713.7369999999983</v>
      </c>
      <c r="K19" s="233">
        <f t="shared" si="8"/>
        <v>8.022152114674698E-3</v>
      </c>
      <c r="L19" s="234">
        <f t="shared" si="9"/>
        <v>6.9592031055852295E-3</v>
      </c>
      <c r="M19" s="55">
        <f t="shared" si="14"/>
        <v>-0.12407417799790932</v>
      </c>
      <c r="O19" s="240">
        <f t="shared" si="10"/>
        <v>2.0214828621678498</v>
      </c>
      <c r="P19" s="241">
        <f t="shared" si="11"/>
        <v>2.268353927228647</v>
      </c>
      <c r="Q19" s="55">
        <f t="shared" si="12"/>
        <v>0.12212374870002674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2435488.1300000022</v>
      </c>
      <c r="D20" s="145">
        <f>D8+D9+D10+D13+D17+D18+D19</f>
        <v>2421190.5800000019</v>
      </c>
      <c r="E20" s="222">
        <f>E8+E9+E10+E13+E17+E18+E19</f>
        <v>0.99999999999999989</v>
      </c>
      <c r="F20" s="223">
        <f>F8+F9+F10+F13+F17+F18+F19</f>
        <v>1</v>
      </c>
      <c r="G20" s="55">
        <f>(D20-C20)/C20</f>
        <v>-5.8705069525427193E-3</v>
      </c>
      <c r="H20" s="1"/>
      <c r="I20" s="213">
        <f>I8+I9+I10+I13+I17+I18+I19</f>
        <v>670821.73499999987</v>
      </c>
      <c r="J20" s="226">
        <f>J8+J9+J10+J13+J17+J18+J19</f>
        <v>677338.61599999957</v>
      </c>
      <c r="K20" s="235">
        <f>K8+K9+K10+K13+K17+K18+K19</f>
        <v>0.99999999999999989</v>
      </c>
      <c r="L20" s="236">
        <f>L8+L9+L10+L13+L17+L18+L19</f>
        <v>1</v>
      </c>
      <c r="M20" s="55">
        <f>(J20-I20)/I20</f>
        <v>9.7147731803885334E-3</v>
      </c>
      <c r="N20" s="1"/>
      <c r="O20" s="24">
        <f t="shared" si="10"/>
        <v>2.7543625720729721</v>
      </c>
      <c r="P20" s="242">
        <f t="shared" si="11"/>
        <v>2.7975435787462839</v>
      </c>
      <c r="Q20" s="55">
        <f t="shared" si="12"/>
        <v>1.5677313913256229E-2</v>
      </c>
    </row>
    <row r="21" spans="1:17" x14ac:dyDescent="0.25">
      <c r="J21" s="277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31" t="s">
        <v>2</v>
      </c>
      <c r="B24" s="345"/>
      <c r="C24" s="348" t="s">
        <v>1</v>
      </c>
      <c r="D24" s="349"/>
      <c r="E24" s="344" t="s">
        <v>105</v>
      </c>
      <c r="F24" s="344"/>
      <c r="G24" s="130" t="s">
        <v>0</v>
      </c>
      <c r="I24" s="350">
        <v>1000</v>
      </c>
      <c r="J24" s="349"/>
      <c r="K24" s="344" t="s">
        <v>105</v>
      </c>
      <c r="L24" s="344"/>
      <c r="M24" s="130" t="s">
        <v>0</v>
      </c>
      <c r="O24" s="356" t="s">
        <v>22</v>
      </c>
      <c r="P24" s="344"/>
      <c r="Q24" s="130" t="s">
        <v>0</v>
      </c>
    </row>
    <row r="25" spans="1:17" ht="15" customHeight="1" x14ac:dyDescent="0.25">
      <c r="A25" s="346"/>
      <c r="B25" s="347"/>
      <c r="C25" s="351" t="str">
        <f>C5</f>
        <v>jan-set</v>
      </c>
      <c r="D25" s="352"/>
      <c r="E25" s="353" t="str">
        <f>C5</f>
        <v>jan-set</v>
      </c>
      <c r="F25" s="353"/>
      <c r="G25" s="131" t="str">
        <f>G5</f>
        <v>2022 /2021</v>
      </c>
      <c r="I25" s="354" t="str">
        <f>C5</f>
        <v>jan-set</v>
      </c>
      <c r="J25" s="352"/>
      <c r="K25" s="340" t="str">
        <f>C5</f>
        <v>jan-set</v>
      </c>
      <c r="L25" s="341"/>
      <c r="M25" s="131" t="str">
        <f>G5</f>
        <v>2022 /2021</v>
      </c>
      <c r="O25" s="354" t="str">
        <f>C5</f>
        <v>jan-set</v>
      </c>
      <c r="P25" s="352"/>
      <c r="Q25" s="131" t="str">
        <f>G5</f>
        <v>2022 /2021</v>
      </c>
    </row>
    <row r="26" spans="1:17" ht="19.5" customHeight="1" x14ac:dyDescent="0.25">
      <c r="A26" s="346"/>
      <c r="B26" s="347"/>
      <c r="C26" s="139">
        <f>C6</f>
        <v>2021</v>
      </c>
      <c r="D26" s="137">
        <f>D6</f>
        <v>2022</v>
      </c>
      <c r="E26" s="68">
        <f>C6</f>
        <v>2021</v>
      </c>
      <c r="F26" s="137">
        <f>D6</f>
        <v>2022</v>
      </c>
      <c r="G26" s="131" t="s">
        <v>1</v>
      </c>
      <c r="I26" s="16">
        <f>C6</f>
        <v>2021</v>
      </c>
      <c r="J26" s="138">
        <f>D6</f>
        <v>2022</v>
      </c>
      <c r="K26" s="136">
        <f>C6</f>
        <v>2021</v>
      </c>
      <c r="L26" s="137">
        <f>D6</f>
        <v>2022</v>
      </c>
      <c r="M26" s="260">
        <v>1000</v>
      </c>
      <c r="O26" s="16">
        <f>C6</f>
        <v>2021</v>
      </c>
      <c r="P26" s="138">
        <f>D6</f>
        <v>2022</v>
      </c>
      <c r="Q26" s="131"/>
    </row>
    <row r="27" spans="1:17" ht="19.5" customHeight="1" x14ac:dyDescent="0.25">
      <c r="A27" s="23" t="s">
        <v>116</v>
      </c>
      <c r="B27" s="15"/>
      <c r="C27" s="78">
        <f>C28+C29</f>
        <v>425932.46999999974</v>
      </c>
      <c r="D27" s="210">
        <f>D28+D29</f>
        <v>441889.12</v>
      </c>
      <c r="E27" s="216">
        <f>C27/$C$40</f>
        <v>0.38321830957574415</v>
      </c>
      <c r="F27" s="217">
        <f>D27/$D$40</f>
        <v>0.40025849056207263</v>
      </c>
      <c r="G27" s="53">
        <f>(D27-C27)/C27</f>
        <v>3.7462863537969446E-2</v>
      </c>
      <c r="I27" s="78">
        <f>I28+I29</f>
        <v>105959.09999999987</v>
      </c>
      <c r="J27" s="210">
        <f>J28+J29</f>
        <v>111162.61500000002</v>
      </c>
      <c r="K27" s="216">
        <f>I27/$I$40</f>
        <v>0.34293213694354496</v>
      </c>
      <c r="L27" s="217">
        <f>J27/$J$40</f>
        <v>0.36972472543022222</v>
      </c>
      <c r="M27" s="53">
        <f>(J27-I27)/I27</f>
        <v>4.9108712701411684E-2</v>
      </c>
      <c r="O27" s="63">
        <f t="shared" ref="O27" si="15">(I27/C27)*10</f>
        <v>2.4876971694597487</v>
      </c>
      <c r="P27" s="237">
        <f t="shared" ref="P27" si="16">(J27/D27)*10</f>
        <v>2.5156223579344976</v>
      </c>
      <c r="Q27" s="53">
        <f>(P27-O27)/O27</f>
        <v>1.1225316657337914E-2</v>
      </c>
    </row>
    <row r="28" spans="1:17" ht="20.100000000000001" customHeight="1" x14ac:dyDescent="0.25">
      <c r="A28" s="8" t="s">
        <v>4</v>
      </c>
      <c r="C28" s="19">
        <v>245174.69999999992</v>
      </c>
      <c r="D28" s="140">
        <v>238084.27000000005</v>
      </c>
      <c r="E28" s="214">
        <f>C28/$C$40</f>
        <v>0.22058762997040404</v>
      </c>
      <c r="F28" s="215">
        <f>D28/$D$40</f>
        <v>0.21565421329398871</v>
      </c>
      <c r="G28" s="52">
        <f>(D28-C28)/C28</f>
        <v>-2.8919908946558836E-2</v>
      </c>
      <c r="I28" s="19">
        <v>63099.679999999898</v>
      </c>
      <c r="J28" s="140">
        <v>63406.544999999991</v>
      </c>
      <c r="K28" s="214">
        <f>I28/$I$40</f>
        <v>0.2042194403581557</v>
      </c>
      <c r="L28" s="215">
        <f>J28/$J$40</f>
        <v>0.21088895255481371</v>
      </c>
      <c r="M28" s="52">
        <f>(J28-I28)/I28</f>
        <v>4.8631783869600136E-3</v>
      </c>
      <c r="O28" s="27">
        <f t="shared" ref="O28:O40" si="17">(I28/C28)*10</f>
        <v>2.5736619643054492</v>
      </c>
      <c r="P28" s="143">
        <f t="shared" ref="P28:P40" si="18">(J28/D28)*10</f>
        <v>2.6631975728593904</v>
      </c>
      <c r="Q28" s="52">
        <f>(P28-O28)/O28</f>
        <v>3.4789187467400763E-2</v>
      </c>
    </row>
    <row r="29" spans="1:17" ht="20.100000000000001" customHeight="1" x14ac:dyDescent="0.25">
      <c r="A29" s="8" t="s">
        <v>5</v>
      </c>
      <c r="C29" s="19">
        <v>180757.76999999984</v>
      </c>
      <c r="D29" s="140">
        <v>203804.84999999995</v>
      </c>
      <c r="E29" s="214">
        <f>C29/$C$40</f>
        <v>0.16263067960534011</v>
      </c>
      <c r="F29" s="215">
        <f>D29/$D$40</f>
        <v>0.18460427726808393</v>
      </c>
      <c r="G29" s="52">
        <f t="shared" ref="G29:G40" si="19">(D29-C29)/C29</f>
        <v>0.12750256876924362</v>
      </c>
      <c r="I29" s="19">
        <v>42859.419999999976</v>
      </c>
      <c r="J29" s="140">
        <v>47756.070000000022</v>
      </c>
      <c r="K29" s="214">
        <f t="shared" ref="K29:K39" si="20">I29/$I$40</f>
        <v>0.13871269658538926</v>
      </c>
      <c r="L29" s="215">
        <f t="shared" ref="L29:L39" si="21">J29/$J$40</f>
        <v>0.15883577287540851</v>
      </c>
      <c r="M29" s="52">
        <f t="shared" ref="M29:M40" si="22">(J29-I29)/I29</f>
        <v>0.11424909623135469</v>
      </c>
      <c r="O29" s="27">
        <f t="shared" si="17"/>
        <v>2.3710969658455077</v>
      </c>
      <c r="P29" s="143">
        <f t="shared" si="18"/>
        <v>2.34322539429263</v>
      </c>
      <c r="Q29" s="52">
        <f t="shared" ref="Q29:Q38" si="23">(P29-O29)/O29</f>
        <v>-1.1754716046772456E-2</v>
      </c>
    </row>
    <row r="30" spans="1:17" ht="20.100000000000001" customHeight="1" x14ac:dyDescent="0.25">
      <c r="A30" s="23" t="s">
        <v>38</v>
      </c>
      <c r="B30" s="15"/>
      <c r="C30" s="78">
        <f>C31+C32</f>
        <v>320215.64999999997</v>
      </c>
      <c r="D30" s="210">
        <f>D31+D32</f>
        <v>320237.51000000013</v>
      </c>
      <c r="E30" s="216">
        <f>C30/$C$40</f>
        <v>0.28810318239578731</v>
      </c>
      <c r="F30" s="217">
        <f>D30/$D$40</f>
        <v>0.29006774906328697</v>
      </c>
      <c r="G30" s="53">
        <f>(D30-C30)/C30</f>
        <v>6.8266494783002194E-5</v>
      </c>
      <c r="I30" s="78">
        <f>I31+I32</f>
        <v>49363.880999999979</v>
      </c>
      <c r="J30" s="210">
        <f>J31+J32</f>
        <v>43587.253000000012</v>
      </c>
      <c r="K30" s="216">
        <f t="shared" si="20"/>
        <v>0.15976410897371601</v>
      </c>
      <c r="L30" s="217">
        <f t="shared" si="21"/>
        <v>0.14497036748984929</v>
      </c>
      <c r="M30" s="53">
        <f t="shared" si="22"/>
        <v>-0.11702135008387955</v>
      </c>
      <c r="O30" s="63">
        <f t="shared" si="17"/>
        <v>1.5415823992362643</v>
      </c>
      <c r="P30" s="237">
        <f t="shared" si="18"/>
        <v>1.3610914286711759</v>
      </c>
      <c r="Q30" s="53">
        <f t="shared" si="23"/>
        <v>-0.11708162382660035</v>
      </c>
    </row>
    <row r="31" spans="1:17" ht="20.100000000000001" customHeight="1" x14ac:dyDescent="0.25">
      <c r="A31" s="8"/>
      <c r="B31" t="s">
        <v>6</v>
      </c>
      <c r="C31" s="31">
        <v>300179.53999999998</v>
      </c>
      <c r="D31" s="141">
        <v>298015.8600000001</v>
      </c>
      <c r="E31" s="214">
        <f t="shared" ref="E31:E38" si="24">C31/$C$40</f>
        <v>0.27007637123327211</v>
      </c>
      <c r="F31" s="215">
        <f t="shared" ref="F31:F38" si="25">D31/$D$40</f>
        <v>0.26993961355545032</v>
      </c>
      <c r="G31" s="52">
        <f>(D31-C31)/C31</f>
        <v>-7.2079529470925191E-3</v>
      </c>
      <c r="I31" s="31">
        <v>45971.481999999975</v>
      </c>
      <c r="J31" s="141">
        <v>39631.282000000007</v>
      </c>
      <c r="K31" s="214">
        <f>I31/$I$40</f>
        <v>0.14878475336919361</v>
      </c>
      <c r="L31" s="215">
        <f>J31/$J$40</f>
        <v>0.13181288381797882</v>
      </c>
      <c r="M31" s="52">
        <f>(J31-I31)/I31</f>
        <v>-0.13791593666699653</v>
      </c>
      <c r="O31" s="27">
        <f t="shared" si="17"/>
        <v>1.5314662018603924</v>
      </c>
      <c r="P31" s="143">
        <f t="shared" si="18"/>
        <v>1.3298380160035774</v>
      </c>
      <c r="Q31" s="52">
        <f t="shared" si="23"/>
        <v>-0.13165696089922282</v>
      </c>
    </row>
    <row r="32" spans="1:17" ht="20.100000000000001" customHeight="1" x14ac:dyDescent="0.25">
      <c r="A32" s="8"/>
      <c r="B32" t="s">
        <v>39</v>
      </c>
      <c r="C32" s="31">
        <v>20036.110000000004</v>
      </c>
      <c r="D32" s="141">
        <v>22221.650000000009</v>
      </c>
      <c r="E32" s="218">
        <f t="shared" si="24"/>
        <v>1.8026811162515196E-2</v>
      </c>
      <c r="F32" s="219">
        <f t="shared" si="25"/>
        <v>2.0128135507836639E-2</v>
      </c>
      <c r="G32" s="52">
        <f>(D32-C32)/C32</f>
        <v>0.10908005595896629</v>
      </c>
      <c r="I32" s="31">
        <v>3392.3990000000022</v>
      </c>
      <c r="J32" s="141">
        <v>3955.9710000000036</v>
      </c>
      <c r="K32" s="218">
        <f>I32/$I$40</f>
        <v>1.0979355604522378E-2</v>
      </c>
      <c r="L32" s="219">
        <f>J32/$J$40</f>
        <v>1.3157483671870465E-2</v>
      </c>
      <c r="M32" s="52">
        <f>(J32-I32)/I32</f>
        <v>0.16612786408674249</v>
      </c>
      <c r="O32" s="27">
        <f t="shared" si="17"/>
        <v>1.6931425311599912</v>
      </c>
      <c r="P32" s="143">
        <f t="shared" si="18"/>
        <v>1.7802327909943692</v>
      </c>
      <c r="Q32" s="52">
        <f t="shared" si="23"/>
        <v>5.1437051654896045E-2</v>
      </c>
    </row>
    <row r="33" spans="1:17" ht="20.100000000000001" customHeight="1" x14ac:dyDescent="0.25">
      <c r="A33" s="23" t="s">
        <v>134</v>
      </c>
      <c r="B33" s="15"/>
      <c r="C33" s="78">
        <f>SUM(C34:C36)</f>
        <v>340323.60000000021</v>
      </c>
      <c r="D33" s="210">
        <f>SUM(D34:D36)</f>
        <v>324966.81</v>
      </c>
      <c r="E33" s="216">
        <f t="shared" si="24"/>
        <v>0.30619462916441165</v>
      </c>
      <c r="F33" s="217">
        <f t="shared" si="25"/>
        <v>0.29435149897642165</v>
      </c>
      <c r="G33" s="53">
        <f t="shared" si="19"/>
        <v>-4.5124081903224471E-2</v>
      </c>
      <c r="I33" s="78">
        <f>SUM(I34:I36)</f>
        <v>146329.31800000003</v>
      </c>
      <c r="J33" s="210">
        <f>SUM(J34:J36)</f>
        <v>140076.49600000001</v>
      </c>
      <c r="K33" s="216">
        <f t="shared" si="20"/>
        <v>0.47358863674032348</v>
      </c>
      <c r="L33" s="217">
        <f t="shared" si="21"/>
        <v>0.46589173907817499</v>
      </c>
      <c r="M33" s="53">
        <f t="shared" si="22"/>
        <v>-4.2731163415932916E-2</v>
      </c>
      <c r="O33" s="63">
        <f t="shared" si="17"/>
        <v>4.2997111572632623</v>
      </c>
      <c r="P33" s="237">
        <f t="shared" si="18"/>
        <v>4.3104862308861644</v>
      </c>
      <c r="Q33" s="53">
        <f t="shared" si="23"/>
        <v>2.5059994099139583E-3</v>
      </c>
    </row>
    <row r="34" spans="1:17" ht="20.100000000000001" customHeight="1" x14ac:dyDescent="0.25">
      <c r="A34" s="8"/>
      <c r="B34" s="3" t="s">
        <v>7</v>
      </c>
      <c r="C34" s="31">
        <v>324059.9600000002</v>
      </c>
      <c r="D34" s="141">
        <v>305988.57999999996</v>
      </c>
      <c r="E34" s="214">
        <f t="shared" si="24"/>
        <v>0.29156197007563994</v>
      </c>
      <c r="F34" s="215">
        <f t="shared" si="25"/>
        <v>0.27716121899546203</v>
      </c>
      <c r="G34" s="52">
        <f t="shared" si="19"/>
        <v>-5.5765544129550058E-2</v>
      </c>
      <c r="I34" s="31">
        <v>140549.03200000004</v>
      </c>
      <c r="J34" s="141">
        <v>133233.77300000002</v>
      </c>
      <c r="K34" s="214">
        <f t="shared" si="20"/>
        <v>0.45488098605128541</v>
      </c>
      <c r="L34" s="215">
        <f t="shared" si="21"/>
        <v>0.44313297362119047</v>
      </c>
      <c r="M34" s="52">
        <f t="shared" si="22"/>
        <v>-5.204773662190728E-2</v>
      </c>
      <c r="O34" s="27">
        <f t="shared" si="17"/>
        <v>4.3371304495624807</v>
      </c>
      <c r="P34" s="143">
        <f t="shared" si="18"/>
        <v>4.3542073694384289</v>
      </c>
      <c r="Q34" s="52">
        <f t="shared" si="23"/>
        <v>3.9373775067500791E-3</v>
      </c>
    </row>
    <row r="35" spans="1:17" ht="20.100000000000001" customHeight="1" x14ac:dyDescent="0.25">
      <c r="A35" s="8"/>
      <c r="B35" s="3" t="s">
        <v>8</v>
      </c>
      <c r="C35" s="31">
        <v>11338.800000000007</v>
      </c>
      <c r="D35" s="141">
        <v>9593.0800000000072</v>
      </c>
      <c r="E35" s="214">
        <f t="shared" si="24"/>
        <v>1.0201701149051756E-2</v>
      </c>
      <c r="F35" s="215">
        <f t="shared" si="25"/>
        <v>8.689310387730775E-3</v>
      </c>
      <c r="G35" s="52">
        <f t="shared" si="19"/>
        <v>-0.15395985465834111</v>
      </c>
      <c r="I35" s="31">
        <v>4828.8430000000026</v>
      </c>
      <c r="J35" s="141">
        <v>5055.6390000000001</v>
      </c>
      <c r="K35" s="214">
        <f t="shared" si="20"/>
        <v>1.5628345738637656E-2</v>
      </c>
      <c r="L35" s="215">
        <f t="shared" si="21"/>
        <v>1.6814958348625775E-2</v>
      </c>
      <c r="M35" s="52">
        <f t="shared" si="22"/>
        <v>4.6966944255590302E-2</v>
      </c>
      <c r="O35" s="27">
        <f t="shared" si="17"/>
        <v>4.2586896320598298</v>
      </c>
      <c r="P35" s="143">
        <f t="shared" si="18"/>
        <v>5.2700894811676715</v>
      </c>
      <c r="Q35" s="52">
        <f t="shared" si="23"/>
        <v>0.23749085669308356</v>
      </c>
    </row>
    <row r="36" spans="1:17" ht="20.100000000000001" customHeight="1" x14ac:dyDescent="0.25">
      <c r="A36" s="32"/>
      <c r="B36" s="33" t="s">
        <v>9</v>
      </c>
      <c r="C36" s="211">
        <v>4924.840000000002</v>
      </c>
      <c r="D36" s="212">
        <v>9385.1500000000033</v>
      </c>
      <c r="E36" s="218">
        <f t="shared" si="24"/>
        <v>4.4309579397199036E-3</v>
      </c>
      <c r="F36" s="219">
        <f t="shared" si="25"/>
        <v>8.5009695932288121E-3</v>
      </c>
      <c r="G36" s="52">
        <f t="shared" si="19"/>
        <v>0.90567612348827564</v>
      </c>
      <c r="I36" s="211">
        <v>951.44299999999964</v>
      </c>
      <c r="J36" s="212">
        <v>1787.0839999999994</v>
      </c>
      <c r="K36" s="218">
        <f t="shared" si="20"/>
        <v>3.0793049504004612E-3</v>
      </c>
      <c r="L36" s="219">
        <f t="shared" si="21"/>
        <v>5.9438071083587132E-3</v>
      </c>
      <c r="M36" s="52">
        <f t="shared" si="22"/>
        <v>0.87828803196828398</v>
      </c>
      <c r="O36" s="27">
        <f t="shared" si="17"/>
        <v>1.9319267224925056</v>
      </c>
      <c r="P36" s="143">
        <f t="shared" si="18"/>
        <v>1.9041613612994985</v>
      </c>
      <c r="Q36" s="52">
        <f t="shared" si="23"/>
        <v>-1.4371850065402678E-2</v>
      </c>
    </row>
    <row r="37" spans="1:17" ht="20.100000000000001" customHeight="1" x14ac:dyDescent="0.25">
      <c r="A37" s="8" t="s">
        <v>135</v>
      </c>
      <c r="B37" s="3"/>
      <c r="C37" s="19">
        <v>1552.26</v>
      </c>
      <c r="D37" s="140">
        <v>1257.0800000000002</v>
      </c>
      <c r="E37" s="214">
        <f t="shared" si="24"/>
        <v>1.3965933454710437E-3</v>
      </c>
      <c r="F37" s="215">
        <f t="shared" si="25"/>
        <v>1.1386497665200953E-3</v>
      </c>
      <c r="G37" s="54">
        <f>(D37-C37)/C37</f>
        <v>-0.19016144202646454</v>
      </c>
      <c r="I37" s="19">
        <v>344.83299999999997</v>
      </c>
      <c r="J37" s="140">
        <v>290.71999999999997</v>
      </c>
      <c r="K37" s="214">
        <f>I37/$I$40</f>
        <v>1.1160373915846168E-3</v>
      </c>
      <c r="L37" s="215">
        <f>J37/$J$40</f>
        <v>9.6692914409286053E-4</v>
      </c>
      <c r="M37" s="54">
        <f>(J37-I37)/I37</f>
        <v>-0.15692523627379051</v>
      </c>
      <c r="O37" s="238">
        <f t="shared" si="17"/>
        <v>2.2214899565794388</v>
      </c>
      <c r="P37" s="239">
        <f t="shared" si="18"/>
        <v>2.3126610875998339</v>
      </c>
      <c r="Q37" s="54">
        <f t="shared" si="23"/>
        <v>4.1040532616576281E-2</v>
      </c>
    </row>
    <row r="38" spans="1:17" ht="20.100000000000001" customHeight="1" x14ac:dyDescent="0.25">
      <c r="A38" s="8" t="s">
        <v>10</v>
      </c>
      <c r="C38" s="19">
        <v>6179.1200000000063</v>
      </c>
      <c r="D38" s="140">
        <v>5201.8400000000074</v>
      </c>
      <c r="E38" s="214">
        <f t="shared" si="24"/>
        <v>5.5594538755537369E-3</v>
      </c>
      <c r="F38" s="215">
        <f t="shared" si="25"/>
        <v>4.711771646573726E-3</v>
      </c>
      <c r="G38" s="52">
        <f t="shared" si="19"/>
        <v>-0.15815844327347547</v>
      </c>
      <c r="I38" s="19">
        <v>3361.1390000000006</v>
      </c>
      <c r="J38" s="140">
        <v>2981.9420000000032</v>
      </c>
      <c r="K38" s="214">
        <f t="shared" si="20"/>
        <v>1.0878183939220807E-2</v>
      </c>
      <c r="L38" s="215">
        <f t="shared" si="21"/>
        <v>9.9178818994033989E-3</v>
      </c>
      <c r="M38" s="52">
        <f t="shared" si="22"/>
        <v>-0.11281800603902348</v>
      </c>
      <c r="O38" s="27">
        <f t="shared" si="17"/>
        <v>5.439510804127444</v>
      </c>
      <c r="P38" s="143">
        <f t="shared" si="18"/>
        <v>5.7324754317702942</v>
      </c>
      <c r="Q38" s="52">
        <f t="shared" si="23"/>
        <v>5.3858635122215705E-2</v>
      </c>
    </row>
    <row r="39" spans="1:17" ht="20.100000000000001" customHeight="1" thickBot="1" x14ac:dyDescent="0.3">
      <c r="A39" s="8" t="s">
        <v>11</v>
      </c>
      <c r="B39" s="10"/>
      <c r="C39" s="21">
        <v>17258.590000000004</v>
      </c>
      <c r="D39" s="142">
        <v>10457.000000000004</v>
      </c>
      <c r="E39" s="220">
        <f>C39/$C$40</f>
        <v>1.5527831643032163E-2</v>
      </c>
      <c r="F39" s="221">
        <f>D39/$D$40</f>
        <v>9.471839985124764E-3</v>
      </c>
      <c r="G39" s="55">
        <f t="shared" si="19"/>
        <v>-0.39409882267323104</v>
      </c>
      <c r="I39" s="21">
        <v>3621.5199999999982</v>
      </c>
      <c r="J39" s="142">
        <v>2564.1629999999996</v>
      </c>
      <c r="K39" s="220">
        <f t="shared" si="20"/>
        <v>1.1720896011610025E-2</v>
      </c>
      <c r="L39" s="221">
        <f t="shared" si="21"/>
        <v>8.5283569582573649E-3</v>
      </c>
      <c r="M39" s="55">
        <f t="shared" si="22"/>
        <v>-0.29196497603216304</v>
      </c>
      <c r="O39" s="240">
        <f t="shared" si="17"/>
        <v>2.0983869481805857</v>
      </c>
      <c r="P39" s="241">
        <f t="shared" si="18"/>
        <v>2.4521019412833494</v>
      </c>
      <c r="Q39" s="55">
        <f>(P39-O39)/O39</f>
        <v>0.16856518928001032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1111461.69</v>
      </c>
      <c r="D40" s="226">
        <f>D28+D29+D30+D33+D37+D38+D39</f>
        <v>1104009.3600000003</v>
      </c>
      <c r="E40" s="222">
        <f>C40/$C$40</f>
        <v>1</v>
      </c>
      <c r="F40" s="223">
        <f>D40/$D$40</f>
        <v>1</v>
      </c>
      <c r="G40" s="55">
        <f t="shared" si="19"/>
        <v>-6.7049814375514903E-3</v>
      </c>
      <c r="H40" s="1"/>
      <c r="I40" s="213">
        <f>I28+I29+I30+I33+I37+I38+I39</f>
        <v>308979.79099999991</v>
      </c>
      <c r="J40" s="226">
        <f>J28+J29+J30+J33+J37+J38+J39</f>
        <v>300663.18900000001</v>
      </c>
      <c r="K40" s="222">
        <f>K28+K29+K30+K33+K37+K38+K39</f>
        <v>0.99999999999999989</v>
      </c>
      <c r="L40" s="223">
        <f>L28+L29+L30+L33+L37+L38+L39</f>
        <v>1</v>
      </c>
      <c r="M40" s="55">
        <f t="shared" si="22"/>
        <v>-2.691632994210906E-2</v>
      </c>
      <c r="N40" s="1"/>
      <c r="O40" s="24">
        <f t="shared" si="17"/>
        <v>2.7799409892391336</v>
      </c>
      <c r="P40" s="242">
        <f t="shared" si="18"/>
        <v>2.7233753616001941</v>
      </c>
      <c r="Q40" s="55">
        <f>(P40-O40)/O40</f>
        <v>-2.034777999169738E-2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1" t="s">
        <v>15</v>
      </c>
      <c r="B44" s="345"/>
      <c r="C44" s="348" t="s">
        <v>1</v>
      </c>
      <c r="D44" s="349"/>
      <c r="E44" s="344" t="s">
        <v>105</v>
      </c>
      <c r="F44" s="344"/>
      <c r="G44" s="130" t="s">
        <v>0</v>
      </c>
      <c r="I44" s="350">
        <v>1000</v>
      </c>
      <c r="J44" s="349"/>
      <c r="K44" s="344" t="s">
        <v>105</v>
      </c>
      <c r="L44" s="344"/>
      <c r="M44" s="130" t="s">
        <v>0</v>
      </c>
      <c r="O44" s="356" t="s">
        <v>22</v>
      </c>
      <c r="P44" s="344"/>
      <c r="Q44" s="130" t="s">
        <v>0</v>
      </c>
    </row>
    <row r="45" spans="1:17" ht="15" customHeight="1" x14ac:dyDescent="0.25">
      <c r="A45" s="346"/>
      <c r="B45" s="347"/>
      <c r="C45" s="351" t="str">
        <f>C5</f>
        <v>jan-set</v>
      </c>
      <c r="D45" s="352"/>
      <c r="E45" s="353" t="str">
        <f>C25</f>
        <v>jan-set</v>
      </c>
      <c r="F45" s="353"/>
      <c r="G45" s="131" t="str">
        <f>G25</f>
        <v>2022 /2021</v>
      </c>
      <c r="I45" s="354" t="str">
        <f>C5</f>
        <v>jan-set</v>
      </c>
      <c r="J45" s="352"/>
      <c r="K45" s="340" t="str">
        <f>C25</f>
        <v>jan-set</v>
      </c>
      <c r="L45" s="341"/>
      <c r="M45" s="131" t="str">
        <f>G45</f>
        <v>2022 /2021</v>
      </c>
      <c r="O45" s="354" t="str">
        <f>C5</f>
        <v>jan-set</v>
      </c>
      <c r="P45" s="352"/>
      <c r="Q45" s="131" t="str">
        <f>Q25</f>
        <v>2022 /2021</v>
      </c>
    </row>
    <row r="46" spans="1:17" ht="15.75" customHeight="1" x14ac:dyDescent="0.25">
      <c r="A46" s="346"/>
      <c r="B46" s="347"/>
      <c r="C46" s="139">
        <f>C6</f>
        <v>2021</v>
      </c>
      <c r="D46" s="137">
        <f>D6</f>
        <v>2022</v>
      </c>
      <c r="E46" s="68">
        <f>C26</f>
        <v>2021</v>
      </c>
      <c r="F46" s="137">
        <f>D26</f>
        <v>2022</v>
      </c>
      <c r="G46" s="131" t="s">
        <v>1</v>
      </c>
      <c r="I46" s="16">
        <f>C6</f>
        <v>2021</v>
      </c>
      <c r="J46" s="138">
        <f>D6</f>
        <v>2022</v>
      </c>
      <c r="K46" s="136">
        <f>C26</f>
        <v>2021</v>
      </c>
      <c r="L46" s="137">
        <f>D26</f>
        <v>2022</v>
      </c>
      <c r="M46" s="260">
        <v>1000</v>
      </c>
      <c r="O46" s="16">
        <f>O26</f>
        <v>2021</v>
      </c>
      <c r="P46" s="138">
        <f>P26</f>
        <v>2022</v>
      </c>
      <c r="Q46" s="131"/>
    </row>
    <row r="47" spans="1:17" s="273" customFormat="1" ht="15.75" customHeight="1" x14ac:dyDescent="0.25">
      <c r="A47" s="23" t="s">
        <v>116</v>
      </c>
      <c r="B47" s="15"/>
      <c r="C47" s="78">
        <f>C48+C49</f>
        <v>669658.02999999991</v>
      </c>
      <c r="D47" s="210">
        <f>D48+D49</f>
        <v>640807.28999999957</v>
      </c>
      <c r="E47" s="216">
        <f>C47/$C$60</f>
        <v>0.50577391037598873</v>
      </c>
      <c r="F47" s="217">
        <f>D47/$D$60</f>
        <v>0.48649895722017672</v>
      </c>
      <c r="G47" s="53">
        <f>(D47-C47)/C47</f>
        <v>-4.3082795557607731E-2</v>
      </c>
      <c r="H47"/>
      <c r="I47" s="78">
        <f>I48+I49</f>
        <v>199404.36899999995</v>
      </c>
      <c r="J47" s="210">
        <f>J48+J49</f>
        <v>204751.34900000005</v>
      </c>
      <c r="K47" s="216">
        <f>I47/$I$60</f>
        <v>0.55108141083831885</v>
      </c>
      <c r="L47" s="217">
        <f>J47/$J$60</f>
        <v>0.54357501000456843</v>
      </c>
      <c r="M47" s="53">
        <f>(J47-I47)/I47</f>
        <v>2.6814758507122276E-2</v>
      </c>
      <c r="N47"/>
      <c r="O47" s="63">
        <f t="shared" ref="O47" si="26">(I47/C47)*10</f>
        <v>2.9777044411757441</v>
      </c>
      <c r="P47" s="237">
        <f t="shared" ref="P47" si="27">(J47/D47)*10</f>
        <v>3.1952094209165471</v>
      </c>
      <c r="Q47" s="53">
        <f>(P47-O47)/O47</f>
        <v>7.3044516014800123E-2</v>
      </c>
    </row>
    <row r="48" spans="1:17" ht="20.100000000000001" customHeight="1" x14ac:dyDescent="0.25">
      <c r="A48" s="8" t="s">
        <v>4</v>
      </c>
      <c r="C48" s="19">
        <v>314311.6599999998</v>
      </c>
      <c r="D48" s="140">
        <v>300662.60999999981</v>
      </c>
      <c r="E48" s="214">
        <f>C48/$C$60</f>
        <v>0.23739077295163349</v>
      </c>
      <c r="F48" s="215">
        <f>D48/$D$60</f>
        <v>0.22826214452100985</v>
      </c>
      <c r="G48" s="52">
        <f>(D48-C48)/C48</f>
        <v>-4.3425210506030855E-2</v>
      </c>
      <c r="I48" s="19">
        <v>111037.19499999989</v>
      </c>
      <c r="J48" s="140">
        <v>115439.74899999994</v>
      </c>
      <c r="K48" s="214">
        <f>I48/$I$60</f>
        <v>0.3068665665802412</v>
      </c>
      <c r="L48" s="215">
        <f>J48/$J$60</f>
        <v>0.30647008199980069</v>
      </c>
      <c r="M48" s="52">
        <f>(J48-I48)/I48</f>
        <v>3.964936254018351E-2</v>
      </c>
      <c r="O48" s="27">
        <f t="shared" ref="O48:O60" si="28">(I48/C48)*10</f>
        <v>3.5327100178211639</v>
      </c>
      <c r="P48" s="143">
        <f t="shared" ref="P48:P60" si="29">(J48/D48)*10</f>
        <v>3.8395113047146108</v>
      </c>
      <c r="Q48" s="52">
        <f>(P48-O48)/O48</f>
        <v>8.6845873379290214E-2</v>
      </c>
    </row>
    <row r="49" spans="1:17" ht="20.100000000000001" customHeight="1" x14ac:dyDescent="0.25">
      <c r="A49" s="8" t="s">
        <v>5</v>
      </c>
      <c r="C49" s="19">
        <v>355346.37000000011</v>
      </c>
      <c r="D49" s="140">
        <v>340144.67999999982</v>
      </c>
      <c r="E49" s="214">
        <f>C49/$C$60</f>
        <v>0.26838313742435527</v>
      </c>
      <c r="F49" s="215">
        <f>D49/$D$60</f>
        <v>0.25823681269916687</v>
      </c>
      <c r="G49" s="52">
        <f>(D49-C49)/C49</f>
        <v>-4.2779922023687168E-2</v>
      </c>
      <c r="I49" s="19">
        <v>88367.174000000043</v>
      </c>
      <c r="J49" s="140">
        <v>89311.600000000108</v>
      </c>
      <c r="K49" s="214">
        <f>I49/$I$60</f>
        <v>0.24421484425807766</v>
      </c>
      <c r="L49" s="215">
        <f>J49/$J$60</f>
        <v>0.23710492800476765</v>
      </c>
      <c r="M49" s="52">
        <f>(J49-I49)/I49</f>
        <v>1.0687520685000796E-2</v>
      </c>
      <c r="O49" s="27">
        <f t="shared" si="28"/>
        <v>2.4867898326919735</v>
      </c>
      <c r="P49" s="143">
        <f t="shared" si="29"/>
        <v>2.625694454489194</v>
      </c>
      <c r="Q49" s="52">
        <f>(P49-O49)/O49</f>
        <v>5.585700084950683E-2</v>
      </c>
    </row>
    <row r="50" spans="1:17" ht="20.100000000000001" customHeight="1" x14ac:dyDescent="0.25">
      <c r="A50" s="23" t="s">
        <v>38</v>
      </c>
      <c r="B50" s="15"/>
      <c r="C50" s="78">
        <f>C51+C52</f>
        <v>509701.700000001</v>
      </c>
      <c r="D50" s="210">
        <f>D51+D52</f>
        <v>546696.57999999938</v>
      </c>
      <c r="E50" s="216">
        <f>C50/$C$60</f>
        <v>0.38496338487016973</v>
      </c>
      <c r="F50" s="217">
        <f>D50/$D$60</f>
        <v>0.41505039071237282</v>
      </c>
      <c r="G50" s="53">
        <f>(D50-C50)/C50</f>
        <v>7.2581433414874427E-2</v>
      </c>
      <c r="I50" s="78">
        <f>I51+I52</f>
        <v>62667.849000000046</v>
      </c>
      <c r="J50" s="210">
        <f>J51+J52</f>
        <v>71304.342999999979</v>
      </c>
      <c r="K50" s="216">
        <f>I50/$I$60</f>
        <v>0.17319122351387781</v>
      </c>
      <c r="L50" s="217">
        <f>J50/$J$60</f>
        <v>0.18929916285725742</v>
      </c>
      <c r="M50" s="53">
        <f>(J50-I50)/I50</f>
        <v>0.13781379348124628</v>
      </c>
      <c r="O50" s="63">
        <f t="shared" si="28"/>
        <v>1.2295004901886717</v>
      </c>
      <c r="P50" s="237">
        <f t="shared" si="29"/>
        <v>1.3042763684382306</v>
      </c>
      <c r="Q50" s="53">
        <f>(P50-O50)/O50</f>
        <v>6.0818095516240289E-2</v>
      </c>
    </row>
    <row r="51" spans="1:17" ht="20.100000000000001" customHeight="1" x14ac:dyDescent="0.25">
      <c r="A51" s="8"/>
      <c r="B51" t="s">
        <v>6</v>
      </c>
      <c r="C51" s="31">
        <v>489296.03000000102</v>
      </c>
      <c r="D51" s="141">
        <v>528478.36999999941</v>
      </c>
      <c r="E51" s="214">
        <f t="shared" ref="E51:E57" si="30">C51/$C$60</f>
        <v>0.36955155517891369</v>
      </c>
      <c r="F51" s="215">
        <f t="shared" ref="F51:F57" si="31">D51/$D$60</f>
        <v>0.40121918075934904</v>
      </c>
      <c r="G51" s="52">
        <f t="shared" ref="G51:G59" si="32">(D51-C51)/C51</f>
        <v>8.0079006567861002E-2</v>
      </c>
      <c r="I51" s="31">
        <v>58644.736000000041</v>
      </c>
      <c r="J51" s="141">
        <v>67332.04399999998</v>
      </c>
      <c r="K51" s="214">
        <f t="shared" ref="K51:K58" si="33">I51/$I$60</f>
        <v>0.16207279717688022</v>
      </c>
      <c r="L51" s="215">
        <f t="shared" ref="L51:L58" si="34">J51/$J$60</f>
        <v>0.17875348157500059</v>
      </c>
      <c r="M51" s="52">
        <f t="shared" ref="M51:M58" si="35">(J51-I51)/I51</f>
        <v>0.14813448900170567</v>
      </c>
      <c r="O51" s="27">
        <f t="shared" si="28"/>
        <v>1.1985532766329601</v>
      </c>
      <c r="P51" s="143">
        <f t="shared" si="29"/>
        <v>1.2740737903804853</v>
      </c>
      <c r="Q51" s="52">
        <f t="shared" ref="Q51:Q58" si="36">(P51-O51)/O51</f>
        <v>6.3009726158925097E-2</v>
      </c>
    </row>
    <row r="52" spans="1:17" ht="20.100000000000001" customHeight="1" x14ac:dyDescent="0.25">
      <c r="A52" s="8"/>
      <c r="B52" t="s">
        <v>39</v>
      </c>
      <c r="C52" s="31">
        <v>20405.669999999984</v>
      </c>
      <c r="D52" s="141">
        <v>18218.210000000003</v>
      </c>
      <c r="E52" s="218">
        <f t="shared" si="30"/>
        <v>1.5411829691255992E-2</v>
      </c>
      <c r="F52" s="219">
        <f t="shared" si="31"/>
        <v>1.3831209953023791E-2</v>
      </c>
      <c r="G52" s="52">
        <f t="shared" si="32"/>
        <v>-0.10719863645741515</v>
      </c>
      <c r="I52" s="31">
        <v>4023.1130000000021</v>
      </c>
      <c r="J52" s="141">
        <v>3972.2990000000018</v>
      </c>
      <c r="K52" s="218">
        <f t="shared" si="33"/>
        <v>1.1118426336997578E-2</v>
      </c>
      <c r="L52" s="219">
        <f t="shared" si="34"/>
        <v>1.0545681282256839E-2</v>
      </c>
      <c r="M52" s="52">
        <f t="shared" si="35"/>
        <v>-1.2630517711036274E-2</v>
      </c>
      <c r="O52" s="27">
        <f t="shared" si="28"/>
        <v>1.9715662362470847</v>
      </c>
      <c r="P52" s="143">
        <f t="shared" si="29"/>
        <v>2.1804002698399025</v>
      </c>
      <c r="Q52" s="52">
        <f t="shared" si="36"/>
        <v>0.10592291030015687</v>
      </c>
    </row>
    <row r="53" spans="1:17" ht="20.100000000000001" customHeight="1" x14ac:dyDescent="0.25">
      <c r="A53" s="23" t="s">
        <v>134</v>
      </c>
      <c r="B53" s="15"/>
      <c r="C53" s="78">
        <f>SUM(C54:C56)</f>
        <v>126423.97000000004</v>
      </c>
      <c r="D53" s="210">
        <f>SUM(D54:D56)</f>
        <v>107031.14999999994</v>
      </c>
      <c r="E53" s="216">
        <f>C53/$C$60</f>
        <v>9.5484475370446506E-2</v>
      </c>
      <c r="F53" s="217">
        <f>D53/$D$60</f>
        <v>8.1257725493535382E-2</v>
      </c>
      <c r="G53" s="53">
        <f>(D53-C53)/C53</f>
        <v>-0.15339511961220725</v>
      </c>
      <c r="I53" s="78">
        <f>SUM(I54:I56)</f>
        <v>93309.066999999937</v>
      </c>
      <c r="J53" s="210">
        <f>SUM(J54:J56)</f>
        <v>91391.661999999909</v>
      </c>
      <c r="K53" s="216">
        <f t="shared" si="33"/>
        <v>0.25787244554489774</v>
      </c>
      <c r="L53" s="217">
        <f t="shared" si="34"/>
        <v>0.24262708806858249</v>
      </c>
      <c r="M53" s="53">
        <f t="shared" si="35"/>
        <v>-2.0548967658202275E-2</v>
      </c>
      <c r="O53" s="63">
        <f t="shared" si="28"/>
        <v>7.3806468029757255</v>
      </c>
      <c r="P53" s="237">
        <f t="shared" si="29"/>
        <v>8.5387909968266218</v>
      </c>
      <c r="Q53" s="53">
        <f t="shared" si="36"/>
        <v>0.15691635499804113</v>
      </c>
    </row>
    <row r="54" spans="1:17" ht="20.100000000000001" customHeight="1" x14ac:dyDescent="0.25">
      <c r="A54" s="8"/>
      <c r="B54" s="3" t="s">
        <v>7</v>
      </c>
      <c r="C54" s="31">
        <v>117017.43000000004</v>
      </c>
      <c r="D54" s="141">
        <v>99020.839999999924</v>
      </c>
      <c r="E54" s="214">
        <f>C54/$C$60</f>
        <v>8.837997978348526E-2</v>
      </c>
      <c r="F54" s="215">
        <f>D54/$D$60</f>
        <v>7.5176322359044881E-2</v>
      </c>
      <c r="G54" s="52">
        <f>(D54-C54)/C54</f>
        <v>-0.15379409716996953</v>
      </c>
      <c r="I54" s="31">
        <v>85320.412999999942</v>
      </c>
      <c r="J54" s="141">
        <v>83534.426999999909</v>
      </c>
      <c r="K54" s="214">
        <f t="shared" si="33"/>
        <v>0.23579470101454006</v>
      </c>
      <c r="L54" s="215">
        <f t="shared" si="34"/>
        <v>0.22176765727805206</v>
      </c>
      <c r="M54" s="52">
        <f t="shared" si="35"/>
        <v>-2.0932692859797042E-2</v>
      </c>
      <c r="O54" s="27">
        <f t="shared" si="28"/>
        <v>7.2912567811478954</v>
      </c>
      <c r="P54" s="143">
        <f t="shared" si="29"/>
        <v>8.4360450789954893</v>
      </c>
      <c r="Q54" s="52">
        <f t="shared" si="36"/>
        <v>0.15700836388145484</v>
      </c>
    </row>
    <row r="55" spans="1:17" ht="20.100000000000001" customHeight="1" x14ac:dyDescent="0.25">
      <c r="A55" s="8"/>
      <c r="B55" s="3" t="s">
        <v>8</v>
      </c>
      <c r="C55" s="31">
        <v>7173.93</v>
      </c>
      <c r="D55" s="141">
        <v>7016.9599999999991</v>
      </c>
      <c r="E55" s="214">
        <f t="shared" si="30"/>
        <v>5.4182679312657798E-3</v>
      </c>
      <c r="F55" s="215">
        <f t="shared" si="31"/>
        <v>5.3272548176780147E-3</v>
      </c>
      <c r="G55" s="52">
        <f t="shared" si="32"/>
        <v>-2.1880614948849676E-2</v>
      </c>
      <c r="I55" s="31">
        <v>6888.8549999999996</v>
      </c>
      <c r="J55" s="141">
        <v>7238.9709999999995</v>
      </c>
      <c r="K55" s="214">
        <f t="shared" si="33"/>
        <v>1.9038298666668674E-2</v>
      </c>
      <c r="L55" s="215">
        <f t="shared" si="34"/>
        <v>1.9218060115187712E-2</v>
      </c>
      <c r="M55" s="52">
        <f t="shared" si="35"/>
        <v>5.0823540341609748E-2</v>
      </c>
      <c r="O55" s="27">
        <f t="shared" si="28"/>
        <v>9.6026236665258775</v>
      </c>
      <c r="P55" s="143">
        <f t="shared" si="29"/>
        <v>10.316391998814304</v>
      </c>
      <c r="Q55" s="52">
        <f t="shared" si="36"/>
        <v>7.4330553510763536E-2</v>
      </c>
    </row>
    <row r="56" spans="1:17" ht="20.100000000000001" customHeight="1" x14ac:dyDescent="0.25">
      <c r="A56" s="32"/>
      <c r="B56" s="33" t="s">
        <v>9</v>
      </c>
      <c r="C56" s="211">
        <v>2232.61</v>
      </c>
      <c r="D56" s="212">
        <v>993.34999999999945</v>
      </c>
      <c r="E56" s="218">
        <f t="shared" si="30"/>
        <v>1.6862276556954547E-3</v>
      </c>
      <c r="F56" s="219">
        <f t="shared" si="31"/>
        <v>7.5414831681247345E-4</v>
      </c>
      <c r="G56" s="52">
        <f t="shared" si="32"/>
        <v>-0.55507231446602878</v>
      </c>
      <c r="I56" s="211">
        <v>1099.7990000000004</v>
      </c>
      <c r="J56" s="212">
        <v>618.26400000000001</v>
      </c>
      <c r="K56" s="218">
        <f t="shared" si="33"/>
        <v>3.0394458636890383E-3</v>
      </c>
      <c r="L56" s="219">
        <f t="shared" si="34"/>
        <v>1.6413706753427269E-3</v>
      </c>
      <c r="M56" s="52">
        <f t="shared" si="35"/>
        <v>-0.43783909605300625</v>
      </c>
      <c r="O56" s="27">
        <f t="shared" si="28"/>
        <v>4.9260685923649916</v>
      </c>
      <c r="P56" s="143">
        <f t="shared" si="29"/>
        <v>6.224029798157753</v>
      </c>
      <c r="Q56" s="52">
        <f t="shared" si="36"/>
        <v>0.26348825264116227</v>
      </c>
    </row>
    <row r="57" spans="1:17" ht="20.100000000000001" customHeight="1" x14ac:dyDescent="0.25">
      <c r="A57" s="8" t="s">
        <v>135</v>
      </c>
      <c r="B57" s="3"/>
      <c r="C57" s="19">
        <v>1181.9899999999996</v>
      </c>
      <c r="D57" s="140">
        <v>1657.1499999999999</v>
      </c>
      <c r="E57" s="214">
        <f t="shared" si="30"/>
        <v>8.927238643361221E-4</v>
      </c>
      <c r="F57" s="215">
        <f t="shared" si="31"/>
        <v>1.258103269950965E-3</v>
      </c>
      <c r="G57" s="54">
        <f t="shared" si="32"/>
        <v>0.40200001692061732</v>
      </c>
      <c r="I57" s="19">
        <v>1051.7040000000006</v>
      </c>
      <c r="J57" s="140">
        <v>1323.184</v>
      </c>
      <c r="K57" s="214">
        <f t="shared" si="33"/>
        <v>2.906528713542399E-3</v>
      </c>
      <c r="L57" s="215">
        <f t="shared" si="34"/>
        <v>3.5127961771713877E-3</v>
      </c>
      <c r="M57" s="54">
        <f t="shared" si="35"/>
        <v>0.25813346721130581</v>
      </c>
      <c r="O57" s="238">
        <f t="shared" si="28"/>
        <v>8.8977402516095836</v>
      </c>
      <c r="P57" s="239">
        <f t="shared" si="29"/>
        <v>7.9846966176869927</v>
      </c>
      <c r="Q57" s="54">
        <f t="shared" si="36"/>
        <v>-0.10261522679957118</v>
      </c>
    </row>
    <row r="58" spans="1:17" ht="20.100000000000001" customHeight="1" x14ac:dyDescent="0.25">
      <c r="A58" s="8" t="s">
        <v>10</v>
      </c>
      <c r="C58" s="19">
        <v>7698.12</v>
      </c>
      <c r="D58" s="140">
        <v>10665.620000000019</v>
      </c>
      <c r="E58" s="214">
        <f>C58/$C$60</f>
        <v>5.8141739223878299E-3</v>
      </c>
      <c r="F58" s="215">
        <f>D58/$D$60</f>
        <v>8.0973064587119073E-3</v>
      </c>
      <c r="G58" s="52">
        <f t="shared" si="32"/>
        <v>0.38548372849475188</v>
      </c>
      <c r="I58" s="19">
        <v>3649.0410000000011</v>
      </c>
      <c r="J58" s="140">
        <v>5755.314999999996</v>
      </c>
      <c r="K58" s="214">
        <f t="shared" si="33"/>
        <v>1.0084626894443175E-2</v>
      </c>
      <c r="L58" s="215">
        <f t="shared" si="34"/>
        <v>1.5279241987824165E-2</v>
      </c>
      <c r="M58" s="52">
        <f t="shared" si="35"/>
        <v>0.57721302665549501</v>
      </c>
      <c r="O58" s="27">
        <f t="shared" si="28"/>
        <v>4.7401716263191549</v>
      </c>
      <c r="P58" s="143">
        <f t="shared" si="29"/>
        <v>5.3961373084733815</v>
      </c>
      <c r="Q58" s="52">
        <f t="shared" si="36"/>
        <v>0.13838437378766347</v>
      </c>
    </row>
    <row r="59" spans="1:17" ht="20.100000000000001" customHeight="1" thickBot="1" x14ac:dyDescent="0.3">
      <c r="A59" s="8" t="s">
        <v>11</v>
      </c>
      <c r="B59" s="10"/>
      <c r="C59" s="21">
        <v>9362.630000000001</v>
      </c>
      <c r="D59" s="142">
        <v>10323.430000000004</v>
      </c>
      <c r="E59" s="220">
        <f>C59/$C$60</f>
        <v>7.0713315966711319E-3</v>
      </c>
      <c r="F59" s="221">
        <f>D59/$D$60</f>
        <v>7.8375168452523292E-3</v>
      </c>
      <c r="G59" s="55">
        <f t="shared" si="32"/>
        <v>0.10262073797640223</v>
      </c>
      <c r="I59" s="21">
        <v>1759.9140000000004</v>
      </c>
      <c r="J59" s="142">
        <v>2149.5739999999992</v>
      </c>
      <c r="K59" s="220">
        <f>I59/$I$60</f>
        <v>4.8637644949199163E-3</v>
      </c>
      <c r="L59" s="221">
        <f>J59/$J$60</f>
        <v>5.706700904596039E-3</v>
      </c>
      <c r="M59" s="55">
        <f>(J59-I59)/I59</f>
        <v>0.22140854609941088</v>
      </c>
      <c r="O59" s="240">
        <f t="shared" si="28"/>
        <v>1.8797218302976837</v>
      </c>
      <c r="P59" s="241">
        <f t="shared" si="29"/>
        <v>2.0822284841375378</v>
      </c>
      <c r="Q59" s="55">
        <f>(P59-O59)/O59</f>
        <v>0.10773224557794489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1324026.4400000009</v>
      </c>
      <c r="D60" s="226">
        <f>D48+D49+D50+D53+D57+D58+D59</f>
        <v>1317181.2199999988</v>
      </c>
      <c r="E60" s="222">
        <f>E48+E49+E50+E53+E57+E58+E59</f>
        <v>1</v>
      </c>
      <c r="F60" s="223">
        <f>F48+F49+F50+F53+F57+F58+F59</f>
        <v>1.0000000000000002</v>
      </c>
      <c r="G60" s="55">
        <f>(D60-C60)/C60</f>
        <v>-5.1700024963263298E-3</v>
      </c>
      <c r="H60" s="1"/>
      <c r="I60" s="213">
        <f>I48+I49+I50+I53+I57+I58+I59</f>
        <v>361841.94399999996</v>
      </c>
      <c r="J60" s="226">
        <f>J48+J49+J50+J53+J57+J58+J59</f>
        <v>376675.42699999997</v>
      </c>
      <c r="K60" s="222">
        <f>K48+K49+K50+K53+K57+K58+K59</f>
        <v>0.99999999999999989</v>
      </c>
      <c r="L60" s="223">
        <f>L48+L49+L50+L53+L57+L58+L59</f>
        <v>0.99999999999999978</v>
      </c>
      <c r="M60" s="55">
        <f>(J60-I60)/I60</f>
        <v>4.0994371288255095E-2</v>
      </c>
      <c r="N60" s="1"/>
      <c r="O60" s="24">
        <f t="shared" si="28"/>
        <v>2.7328906211268689</v>
      </c>
      <c r="P60" s="242">
        <f t="shared" si="29"/>
        <v>2.8597084537843647</v>
      </c>
      <c r="Q60" s="55">
        <f>(P60-O60)/O60</f>
        <v>4.6404284048954823E-2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O45:P45"/>
    <mergeCell ref="O4:P4"/>
    <mergeCell ref="O5:P5"/>
    <mergeCell ref="O24:P24"/>
    <mergeCell ref="O25:P25"/>
    <mergeCell ref="O44:P44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131C-25F2-4A63-A7D0-F970CACB6989}">
  <sheetPr codeName="Folha24">
    <pageSetUpPr fitToPage="1"/>
  </sheetPr>
  <dimension ref="A1:XFC64"/>
  <sheetViews>
    <sheetView showGridLines="0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160</v>
      </c>
    </row>
    <row r="3" spans="1:20" ht="8.25" customHeight="1" thickBot="1" x14ac:dyDescent="0.3">
      <c r="Q3" s="10"/>
    </row>
    <row r="4" spans="1:20" x14ac:dyDescent="0.25">
      <c r="A4" s="331" t="s">
        <v>3</v>
      </c>
      <c r="B4" s="345"/>
      <c r="C4" s="348" t="s">
        <v>1</v>
      </c>
      <c r="D4" s="349"/>
      <c r="E4" s="344" t="s">
        <v>104</v>
      </c>
      <c r="F4" s="344"/>
      <c r="G4" s="130" t="s">
        <v>0</v>
      </c>
      <c r="I4" s="350">
        <v>1000</v>
      </c>
      <c r="J4" s="344"/>
      <c r="K4" s="342" t="s">
        <v>104</v>
      </c>
      <c r="L4" s="343"/>
      <c r="M4" s="130" t="s">
        <v>0</v>
      </c>
      <c r="O4" s="356" t="s">
        <v>22</v>
      </c>
      <c r="P4" s="344"/>
      <c r="Q4" s="130" t="s">
        <v>0</v>
      </c>
    </row>
    <row r="5" spans="1:20" x14ac:dyDescent="0.25">
      <c r="A5" s="346"/>
      <c r="B5" s="347"/>
      <c r="C5" s="351" t="s">
        <v>66</v>
      </c>
      <c r="D5" s="352"/>
      <c r="E5" s="353" t="str">
        <f>C5</f>
        <v>set</v>
      </c>
      <c r="F5" s="353"/>
      <c r="G5" s="131" t="s">
        <v>133</v>
      </c>
      <c r="I5" s="354" t="str">
        <f>C5</f>
        <v>set</v>
      </c>
      <c r="J5" s="353"/>
      <c r="K5" s="355" t="str">
        <f>C5</f>
        <v>set</v>
      </c>
      <c r="L5" s="341"/>
      <c r="M5" s="131" t="str">
        <f>G5</f>
        <v>2022 /2021</v>
      </c>
      <c r="O5" s="354" t="str">
        <f>C5</f>
        <v>set</v>
      </c>
      <c r="P5" s="352"/>
      <c r="Q5" s="131" t="str">
        <f>M5</f>
        <v>2022 /2021</v>
      </c>
    </row>
    <row r="6" spans="1:20" ht="19.5" customHeight="1" x14ac:dyDescent="0.25">
      <c r="A6" s="346"/>
      <c r="B6" s="347"/>
      <c r="C6" s="139">
        <v>2021</v>
      </c>
      <c r="D6" s="137">
        <v>2022</v>
      </c>
      <c r="E6" s="68">
        <f>C6</f>
        <v>2021</v>
      </c>
      <c r="F6" s="137">
        <f>D6</f>
        <v>2022</v>
      </c>
      <c r="G6" s="131" t="s">
        <v>1</v>
      </c>
      <c r="I6" s="16">
        <f>C6</f>
        <v>2021</v>
      </c>
      <c r="J6" s="138">
        <f>D6</f>
        <v>2022</v>
      </c>
      <c r="K6" s="136">
        <f>E6</f>
        <v>2021</v>
      </c>
      <c r="L6" s="137">
        <f>D6</f>
        <v>2022</v>
      </c>
      <c r="M6" s="260">
        <v>1000</v>
      </c>
      <c r="O6" s="16">
        <f>C6</f>
        <v>2021</v>
      </c>
      <c r="P6" s="138">
        <f>D6</f>
        <v>2022</v>
      </c>
      <c r="Q6" s="131"/>
    </row>
    <row r="7" spans="1:20" ht="19.5" customHeight="1" x14ac:dyDescent="0.25">
      <c r="A7" s="23" t="s">
        <v>116</v>
      </c>
      <c r="B7" s="15"/>
      <c r="C7" s="78">
        <f>C8+C9</f>
        <v>121392.25999999995</v>
      </c>
      <c r="D7" s="210">
        <f>D8+D9</f>
        <v>124357.07999999999</v>
      </c>
      <c r="E7" s="216">
        <f t="shared" ref="E7" si="0">C7/$C$20</f>
        <v>0.43299623105181828</v>
      </c>
      <c r="F7" s="217">
        <f t="shared" ref="F7" si="1">D7/$D$20</f>
        <v>0.40265937571436788</v>
      </c>
      <c r="G7" s="53">
        <f>(D7-C7)/C7</f>
        <v>2.4423468184874696E-2</v>
      </c>
      <c r="I7" s="224">
        <f>I8+I9</f>
        <v>35220.306999999986</v>
      </c>
      <c r="J7" s="225">
        <f>J8+J9</f>
        <v>38072.323999999986</v>
      </c>
      <c r="K7" s="216">
        <f t="shared" ref="K7" si="2">I7/$I$20</f>
        <v>0.39611957582823837</v>
      </c>
      <c r="L7" s="217">
        <f t="shared" ref="L7" si="3">J7/$J$20</f>
        <v>0.41304094293172772</v>
      </c>
      <c r="M7" s="53">
        <f>(J7-I7)/I7</f>
        <v>8.0976494611475158E-2</v>
      </c>
      <c r="O7" s="63">
        <f t="shared" ref="O7" si="4">(I7/C7)*10</f>
        <v>2.9013634806700193</v>
      </c>
      <c r="P7" s="237">
        <f t="shared" ref="P7" si="5">(J7/D7)*10</f>
        <v>3.0615324837154416</v>
      </c>
      <c r="Q7" s="53">
        <f>(P7-O7)/O7</f>
        <v>5.520473532962307E-2</v>
      </c>
    </row>
    <row r="8" spans="1:20" ht="20.100000000000001" customHeight="1" x14ac:dyDescent="0.25">
      <c r="A8" s="8" t="s">
        <v>4</v>
      </c>
      <c r="C8" s="19">
        <v>57522.57999999998</v>
      </c>
      <c r="D8" s="140">
        <v>56057.99</v>
      </c>
      <c r="E8" s="214">
        <f t="shared" ref="E8:E19" si="6">C8/$C$20</f>
        <v>0.20517832306917017</v>
      </c>
      <c r="F8" s="215">
        <f t="shared" ref="F8:F19" si="7">D8/$D$20</f>
        <v>0.18151178249925359</v>
      </c>
      <c r="G8" s="52">
        <f>(D8-C8)/C8</f>
        <v>-2.5461131958962591E-2</v>
      </c>
      <c r="I8" s="19">
        <v>19660.341999999997</v>
      </c>
      <c r="J8" s="140">
        <v>20525.556999999986</v>
      </c>
      <c r="K8" s="214">
        <f t="shared" ref="K8:K19" si="8">I8/$I$20</f>
        <v>0.22111807071068693</v>
      </c>
      <c r="L8" s="215">
        <f t="shared" ref="L8:L19" si="9">J8/$J$20</f>
        <v>0.22267869483036867</v>
      </c>
      <c r="M8" s="52">
        <f>(J8-I8)/I8</f>
        <v>4.400813576894997E-2</v>
      </c>
      <c r="O8" s="27">
        <f t="shared" ref="O8:P20" si="10">(I8/C8)*10</f>
        <v>3.4178477390965432</v>
      </c>
      <c r="P8" s="143">
        <f t="shared" si="10"/>
        <v>3.6614864357426988</v>
      </c>
      <c r="Q8" s="52">
        <f>(P8-O8)/O8</f>
        <v>7.128424530419776E-2</v>
      </c>
      <c r="R8" s="119"/>
      <c r="S8" s="119"/>
      <c r="T8" s="2"/>
    </row>
    <row r="9" spans="1:20" ht="20.100000000000001" customHeight="1" x14ac:dyDescent="0.25">
      <c r="A9" s="8" t="s">
        <v>5</v>
      </c>
      <c r="C9" s="19">
        <v>63869.679999999978</v>
      </c>
      <c r="D9" s="140">
        <v>68299.09</v>
      </c>
      <c r="E9" s="214">
        <f t="shared" si="6"/>
        <v>0.22781790798264814</v>
      </c>
      <c r="F9" s="215">
        <f t="shared" si="7"/>
        <v>0.22114759321511432</v>
      </c>
      <c r="G9" s="52">
        <f>(D9-C9)/C9</f>
        <v>6.935074670798444E-2</v>
      </c>
      <c r="I9" s="19">
        <v>15559.964999999993</v>
      </c>
      <c r="J9" s="140">
        <v>17546.767</v>
      </c>
      <c r="K9" s="214">
        <f t="shared" si="8"/>
        <v>0.1750015051175515</v>
      </c>
      <c r="L9" s="215">
        <f t="shared" si="9"/>
        <v>0.19036224810135902</v>
      </c>
      <c r="M9" s="52">
        <f>(J9-I9)/I9</f>
        <v>0.12768679106926062</v>
      </c>
      <c r="O9" s="27">
        <f t="shared" si="10"/>
        <v>2.4362052541988621</v>
      </c>
      <c r="P9" s="143">
        <f t="shared" si="10"/>
        <v>2.5691069968867812</v>
      </c>
      <c r="Q9" s="52">
        <f t="shared" ref="Q9:Q20" si="11">(P9-O9)/O9</f>
        <v>5.4552769089903051E-2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82322.040000000008</v>
      </c>
      <c r="D10" s="210">
        <f>D11+D12</f>
        <v>115730.07000000004</v>
      </c>
      <c r="E10" s="216">
        <f t="shared" si="6"/>
        <v>0.29363596206625564</v>
      </c>
      <c r="F10" s="217">
        <f t="shared" si="7"/>
        <v>0.37472573123765945</v>
      </c>
      <c r="G10" s="53">
        <f>(D10-C10)/C10</f>
        <v>0.40582121142770544</v>
      </c>
      <c r="I10" s="224">
        <f>I11+I12</f>
        <v>11176.551000000001</v>
      </c>
      <c r="J10" s="225">
        <f>J11+J12</f>
        <v>15326.557999999997</v>
      </c>
      <c r="K10" s="216">
        <f t="shared" si="8"/>
        <v>0.12570164823783836</v>
      </c>
      <c r="L10" s="217">
        <f t="shared" si="9"/>
        <v>0.16627553306748008</v>
      </c>
      <c r="M10" s="53">
        <f>(J10-I10)/I10</f>
        <v>0.3713137442847973</v>
      </c>
      <c r="O10" s="63">
        <f t="shared" si="10"/>
        <v>1.35766205502196</v>
      </c>
      <c r="P10" s="237">
        <f t="shared" si="10"/>
        <v>1.3243367086877242</v>
      </c>
      <c r="Q10" s="53">
        <f t="shared" si="11"/>
        <v>-2.4546127816540288E-2</v>
      </c>
      <c r="R10" s="272"/>
      <c r="S10" s="272"/>
      <c r="T10" s="2"/>
    </row>
    <row r="11" spans="1:20" ht="20.100000000000001" customHeight="1" x14ac:dyDescent="0.25">
      <c r="A11" s="8"/>
      <c r="B11" t="s">
        <v>6</v>
      </c>
      <c r="C11" s="31">
        <v>78420.840000000011</v>
      </c>
      <c r="D11" s="141">
        <v>111765.70000000004</v>
      </c>
      <c r="E11" s="214">
        <f t="shared" si="6"/>
        <v>0.27972070176399788</v>
      </c>
      <c r="F11" s="215">
        <f t="shared" si="7"/>
        <v>0.3618893832846457</v>
      </c>
      <c r="G11" s="52">
        <f t="shared" ref="G11:G19" si="12">(D11-C11)/C11</f>
        <v>0.425204065653977</v>
      </c>
      <c r="I11" s="19">
        <v>10446.191000000001</v>
      </c>
      <c r="J11" s="140">
        <v>14398.011999999997</v>
      </c>
      <c r="K11" s="214">
        <f t="shared" si="8"/>
        <v>0.11748735602846287</v>
      </c>
      <c r="L11" s="215">
        <f t="shared" si="9"/>
        <v>0.1562018765343122</v>
      </c>
      <c r="M11" s="52">
        <f t="shared" ref="M11:M19" si="13">(J11-I11)/I11</f>
        <v>0.37830257938036899</v>
      </c>
      <c r="O11" s="27">
        <f t="shared" si="10"/>
        <v>1.3320682359434046</v>
      </c>
      <c r="P11" s="143">
        <f t="shared" si="10"/>
        <v>1.2882317204652225</v>
      </c>
      <c r="Q11" s="52">
        <f t="shared" si="11"/>
        <v>-3.2908611057102487E-2</v>
      </c>
    </row>
    <row r="12" spans="1:20" ht="20.100000000000001" customHeight="1" x14ac:dyDescent="0.25">
      <c r="A12" s="8"/>
      <c r="B12" t="s">
        <v>39</v>
      </c>
      <c r="C12" s="31">
        <v>3901.2000000000016</v>
      </c>
      <c r="D12" s="141">
        <v>3964.37</v>
      </c>
      <c r="E12" s="218">
        <f t="shared" si="6"/>
        <v>1.3915260302257778E-2</v>
      </c>
      <c r="F12" s="219">
        <f t="shared" si="7"/>
        <v>1.2836347953013763E-2</v>
      </c>
      <c r="G12" s="52">
        <f t="shared" si="12"/>
        <v>1.619245360401882E-2</v>
      </c>
      <c r="I12" s="19">
        <v>730.36000000000013</v>
      </c>
      <c r="J12" s="140">
        <v>928.54599999999994</v>
      </c>
      <c r="K12" s="218">
        <f t="shared" si="8"/>
        <v>8.2142922093754699E-3</v>
      </c>
      <c r="L12" s="219">
        <f t="shared" si="9"/>
        <v>1.0073656533167876E-2</v>
      </c>
      <c r="M12" s="52">
        <f t="shared" si="13"/>
        <v>0.27135385289446268</v>
      </c>
      <c r="O12" s="27">
        <f t="shared" si="10"/>
        <v>1.8721419050548542</v>
      </c>
      <c r="P12" s="143">
        <f t="shared" si="10"/>
        <v>2.3422283994682633</v>
      </c>
      <c r="Q12" s="52">
        <f t="shared" si="11"/>
        <v>0.251095546306697</v>
      </c>
    </row>
    <row r="13" spans="1:20" ht="20.100000000000001" customHeight="1" x14ac:dyDescent="0.25">
      <c r="A13" s="23" t="s">
        <v>134</v>
      </c>
      <c r="B13" s="15"/>
      <c r="C13" s="78">
        <f>SUM(C14:C16)</f>
        <v>72837.420000000013</v>
      </c>
      <c r="D13" s="210">
        <f>SUM(D14:D16)</f>
        <v>65507.93</v>
      </c>
      <c r="E13" s="216">
        <f t="shared" si="6"/>
        <v>0.25980510074973767</v>
      </c>
      <c r="F13" s="217">
        <f t="shared" si="7"/>
        <v>0.21211001575576169</v>
      </c>
      <c r="G13" s="53">
        <f t="shared" si="12"/>
        <v>-0.10062808375145647</v>
      </c>
      <c r="I13" s="224">
        <f>SUM(I14:I16)</f>
        <v>41356.536999999989</v>
      </c>
      <c r="J13" s="225">
        <f>SUM(J14:J16)</f>
        <v>37626.934000000001</v>
      </c>
      <c r="K13" s="216">
        <f t="shared" si="8"/>
        <v>0.46513319415883708</v>
      </c>
      <c r="L13" s="217">
        <f t="shared" si="9"/>
        <v>0.40820897350500301</v>
      </c>
      <c r="M13" s="53">
        <f t="shared" si="13"/>
        <v>-9.0181704527146203E-2</v>
      </c>
      <c r="O13" s="63">
        <f t="shared" si="10"/>
        <v>5.6779244789285492</v>
      </c>
      <c r="P13" s="237">
        <f t="shared" si="10"/>
        <v>5.7438746728831145</v>
      </c>
      <c r="Q13" s="53">
        <f t="shared" si="11"/>
        <v>1.1615193932098646E-2</v>
      </c>
    </row>
    <row r="14" spans="1:20" ht="20.100000000000001" customHeight="1" x14ac:dyDescent="0.25">
      <c r="A14" s="8"/>
      <c r="B14" s="3" t="s">
        <v>7</v>
      </c>
      <c r="C14" s="31">
        <v>68898.690000000017</v>
      </c>
      <c r="D14" s="141">
        <v>62404.83</v>
      </c>
      <c r="E14" s="214">
        <f t="shared" si="6"/>
        <v>0.24575597401685759</v>
      </c>
      <c r="F14" s="215">
        <f t="shared" si="7"/>
        <v>0.20206239877424961</v>
      </c>
      <c r="G14" s="52">
        <f t="shared" si="12"/>
        <v>-9.4252300007445916E-2</v>
      </c>
      <c r="I14" s="31">
        <v>38834.23799999999</v>
      </c>
      <c r="J14" s="141">
        <v>35914.822</v>
      </c>
      <c r="K14" s="214">
        <f t="shared" si="8"/>
        <v>0.43676512769104647</v>
      </c>
      <c r="L14" s="215">
        <f t="shared" si="9"/>
        <v>0.38963452675242949</v>
      </c>
      <c r="M14" s="52">
        <f t="shared" si="13"/>
        <v>-7.5176343102187071E-2</v>
      </c>
      <c r="O14" s="27">
        <f t="shared" si="10"/>
        <v>5.6364261787851087</v>
      </c>
      <c r="P14" s="143">
        <f t="shared" si="10"/>
        <v>5.7551349791354287</v>
      </c>
      <c r="Q14" s="52">
        <f t="shared" si="11"/>
        <v>2.1061005073946853E-2</v>
      </c>
    </row>
    <row r="15" spans="1:20" ht="20.100000000000001" customHeight="1" x14ac:dyDescent="0.25">
      <c r="A15" s="8"/>
      <c r="B15" s="3" t="s">
        <v>8</v>
      </c>
      <c r="C15" s="31">
        <v>2865.9399999999996</v>
      </c>
      <c r="D15" s="141">
        <v>2112.58</v>
      </c>
      <c r="E15" s="214">
        <f t="shared" si="6"/>
        <v>1.0222572826477145E-2</v>
      </c>
      <c r="F15" s="215">
        <f t="shared" si="7"/>
        <v>6.8403837075191815E-3</v>
      </c>
      <c r="G15" s="52">
        <f t="shared" si="12"/>
        <v>-0.26286663363503765</v>
      </c>
      <c r="I15" s="31">
        <v>2113.2339999999999</v>
      </c>
      <c r="J15" s="141">
        <v>1450.6199999999994</v>
      </c>
      <c r="K15" s="214">
        <f t="shared" si="8"/>
        <v>2.3767349776531242E-2</v>
      </c>
      <c r="L15" s="215">
        <f t="shared" si="9"/>
        <v>1.5737559194853007E-2</v>
      </c>
      <c r="M15" s="52">
        <f t="shared" si="13"/>
        <v>-0.31355448568402766</v>
      </c>
      <c r="O15" s="27">
        <f t="shared" si="10"/>
        <v>7.3736156374522857</v>
      </c>
      <c r="P15" s="143">
        <f t="shared" si="10"/>
        <v>6.8665802005131136</v>
      </c>
      <c r="Q15" s="52">
        <f t="shared" si="11"/>
        <v>-6.87634753246186E-2</v>
      </c>
    </row>
    <row r="16" spans="1:20" ht="20.100000000000001" customHeight="1" x14ac:dyDescent="0.25">
      <c r="A16" s="32"/>
      <c r="B16" s="33" t="s">
        <v>9</v>
      </c>
      <c r="C16" s="211">
        <v>1072.7899999999995</v>
      </c>
      <c r="D16" s="212">
        <v>990.5200000000001</v>
      </c>
      <c r="E16" s="218">
        <f t="shared" si="6"/>
        <v>3.8265539064029296E-3</v>
      </c>
      <c r="F16" s="219">
        <f t="shared" si="7"/>
        <v>3.2072332739928903E-3</v>
      </c>
      <c r="G16" s="52">
        <f t="shared" si="12"/>
        <v>-7.6687888589565018E-2</v>
      </c>
      <c r="I16" s="211">
        <v>409.06499999999994</v>
      </c>
      <c r="J16" s="212">
        <v>261.49199999999996</v>
      </c>
      <c r="K16" s="218">
        <f t="shared" si="8"/>
        <v>4.6007166912593453E-3</v>
      </c>
      <c r="L16" s="219">
        <f t="shared" si="9"/>
        <v>2.8368875577204945E-3</v>
      </c>
      <c r="M16" s="52">
        <f t="shared" si="13"/>
        <v>-0.3607568479337025</v>
      </c>
      <c r="O16" s="27">
        <f t="shared" si="10"/>
        <v>3.81309482750585</v>
      </c>
      <c r="P16" s="143">
        <f t="shared" si="10"/>
        <v>2.6399466946654275</v>
      </c>
      <c r="Q16" s="52">
        <f t="shared" si="11"/>
        <v>-0.30766298398295544</v>
      </c>
    </row>
    <row r="17" spans="1:17" ht="20.100000000000001" customHeight="1" x14ac:dyDescent="0.25">
      <c r="A17" s="8" t="s">
        <v>135</v>
      </c>
      <c r="B17" s="3"/>
      <c r="C17" s="19">
        <v>399.19999999999982</v>
      </c>
      <c r="D17" s="140">
        <v>75.28</v>
      </c>
      <c r="E17" s="214">
        <f t="shared" si="6"/>
        <v>1.4239136452018097E-3</v>
      </c>
      <c r="F17" s="215">
        <f t="shared" si="7"/>
        <v>2.4375128302930255E-4</v>
      </c>
      <c r="G17" s="54">
        <f t="shared" si="12"/>
        <v>-0.81142284569138279</v>
      </c>
      <c r="I17" s="31">
        <v>167.14000000000001</v>
      </c>
      <c r="J17" s="141">
        <v>35.775999999999996</v>
      </c>
      <c r="K17" s="214">
        <f t="shared" si="8"/>
        <v>1.8798083135371816E-3</v>
      </c>
      <c r="L17" s="215">
        <f t="shared" si="9"/>
        <v>3.8812846765869861E-4</v>
      </c>
      <c r="M17" s="54">
        <f t="shared" si="13"/>
        <v>-0.78595189661361742</v>
      </c>
      <c r="O17" s="238">
        <f t="shared" si="10"/>
        <v>4.1868737474949924</v>
      </c>
      <c r="P17" s="239">
        <f t="shared" si="10"/>
        <v>4.7523910733262484</v>
      </c>
      <c r="Q17" s="54">
        <f t="shared" si="11"/>
        <v>0.13506911360047702</v>
      </c>
    </row>
    <row r="18" spans="1:17" ht="20.100000000000001" customHeight="1" x14ac:dyDescent="0.25">
      <c r="A18" s="8" t="s">
        <v>10</v>
      </c>
      <c r="C18" s="19">
        <v>1209.6999999999991</v>
      </c>
      <c r="D18" s="140">
        <v>1548.5100000000007</v>
      </c>
      <c r="E18" s="214">
        <f t="shared" si="6"/>
        <v>4.3149006427871464E-3</v>
      </c>
      <c r="F18" s="215">
        <f t="shared" si="7"/>
        <v>5.0139651870842912E-3</v>
      </c>
      <c r="G18" s="52">
        <f t="shared" si="12"/>
        <v>0.28007770521617076</v>
      </c>
      <c r="I18" s="19">
        <v>588.15500000000009</v>
      </c>
      <c r="J18" s="140">
        <v>779.57100000000003</v>
      </c>
      <c r="K18" s="214">
        <f t="shared" si="8"/>
        <v>6.6149255632910204E-3</v>
      </c>
      <c r="L18" s="215">
        <f t="shared" si="9"/>
        <v>8.4574490625324052E-3</v>
      </c>
      <c r="M18" s="52">
        <f t="shared" si="13"/>
        <v>0.32545162414669587</v>
      </c>
      <c r="O18" s="27">
        <f t="shared" si="10"/>
        <v>4.8619905761759155</v>
      </c>
      <c r="P18" s="143">
        <f t="shared" si="10"/>
        <v>5.0343297750741014</v>
      </c>
      <c r="Q18" s="52">
        <f t="shared" si="11"/>
        <v>3.5446222323560178E-2</v>
      </c>
    </row>
    <row r="19" spans="1:17" ht="20.100000000000001" customHeight="1" thickBot="1" x14ac:dyDescent="0.3">
      <c r="A19" s="8" t="s">
        <v>11</v>
      </c>
      <c r="B19" s="10"/>
      <c r="C19" s="21">
        <v>2193.4600000000005</v>
      </c>
      <c r="D19" s="142">
        <v>1620.5300000000004</v>
      </c>
      <c r="E19" s="220">
        <f t="shared" si="6"/>
        <v>7.8238918441993089E-3</v>
      </c>
      <c r="F19" s="221">
        <f t="shared" si="7"/>
        <v>5.247160822097181E-3</v>
      </c>
      <c r="G19" s="55">
        <f t="shared" si="12"/>
        <v>-0.26119920126193319</v>
      </c>
      <c r="I19" s="21">
        <v>404.63100000000003</v>
      </c>
      <c r="J19" s="142">
        <v>334.50299999999999</v>
      </c>
      <c r="K19" s="220">
        <f t="shared" si="8"/>
        <v>4.550847898258127E-3</v>
      </c>
      <c r="L19" s="221">
        <f t="shared" si="9"/>
        <v>3.6289729655981009E-3</v>
      </c>
      <c r="M19" s="55">
        <f t="shared" si="13"/>
        <v>-0.17331346337774425</v>
      </c>
      <c r="O19" s="240">
        <f t="shared" si="10"/>
        <v>1.844715654719028</v>
      </c>
      <c r="P19" s="241">
        <f t="shared" si="10"/>
        <v>2.0641580223753948</v>
      </c>
      <c r="Q19" s="55">
        <f t="shared" si="11"/>
        <v>0.11895728596166247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280354.08</v>
      </c>
      <c r="D20" s="145">
        <f>D8+D9+D10+D13+D17+D18+D19</f>
        <v>308839.40000000008</v>
      </c>
      <c r="E20" s="222">
        <f>E8+E9+E10+E13+E17+E18+E19</f>
        <v>0.99999999999999989</v>
      </c>
      <c r="F20" s="223">
        <f>F8+F9+F10+F13+F17+F18+F19</f>
        <v>1</v>
      </c>
      <c r="G20" s="55">
        <f>(D20-C20)/C20</f>
        <v>0.10160479918822678</v>
      </c>
      <c r="H20" s="1"/>
      <c r="I20" s="213">
        <f>I8+I9+I10+I13+I17+I18+I19</f>
        <v>88913.320999999967</v>
      </c>
      <c r="J20" s="226">
        <f>J8+J9+J10+J13+J17+J18+J19</f>
        <v>92175.665999999983</v>
      </c>
      <c r="K20" s="222">
        <f>K8+K9+K10+K13+K17+K18+K19</f>
        <v>1.0000000000000002</v>
      </c>
      <c r="L20" s="223">
        <f>L8+L9+L10+L13+L17+L18+L19</f>
        <v>0.99999999999999989</v>
      </c>
      <c r="M20" s="55">
        <f>(J20-I20)/I20</f>
        <v>3.6691296234453066E-2</v>
      </c>
      <c r="N20" s="1"/>
      <c r="O20" s="24">
        <f t="shared" si="10"/>
        <v>3.1714652057141439</v>
      </c>
      <c r="P20" s="242">
        <f t="shared" si="10"/>
        <v>2.9845824723140879</v>
      </c>
      <c r="Q20" s="55">
        <f t="shared" si="11"/>
        <v>-5.8926307330549495E-2</v>
      </c>
    </row>
    <row r="21" spans="1:17" x14ac:dyDescent="0.25">
      <c r="J21" s="2"/>
    </row>
    <row r="22" spans="1:17" x14ac:dyDescent="0.25">
      <c r="A22" s="1"/>
      <c r="J22" s="277"/>
    </row>
    <row r="23" spans="1:17" ht="8.25" customHeight="1" thickBot="1" x14ac:dyDescent="0.3"/>
    <row r="24" spans="1:17" ht="15" customHeight="1" x14ac:dyDescent="0.25">
      <c r="A24" s="331" t="s">
        <v>2</v>
      </c>
      <c r="B24" s="345"/>
      <c r="C24" s="348" t="s">
        <v>1</v>
      </c>
      <c r="D24" s="349"/>
      <c r="E24" s="344" t="s">
        <v>104</v>
      </c>
      <c r="F24" s="344"/>
      <c r="G24" s="130" t="s">
        <v>0</v>
      </c>
      <c r="I24" s="350">
        <v>1000</v>
      </c>
      <c r="J24" s="349"/>
      <c r="K24" s="344" t="s">
        <v>104</v>
      </c>
      <c r="L24" s="344"/>
      <c r="M24" s="130" t="s">
        <v>0</v>
      </c>
      <c r="O24" s="356" t="s">
        <v>22</v>
      </c>
      <c r="P24" s="344"/>
      <c r="Q24" s="130" t="s">
        <v>0</v>
      </c>
    </row>
    <row r="25" spans="1:17" ht="15" customHeight="1" x14ac:dyDescent="0.25">
      <c r="A25" s="346"/>
      <c r="B25" s="347"/>
      <c r="C25" s="351" t="str">
        <f>C5</f>
        <v>set</v>
      </c>
      <c r="D25" s="352"/>
      <c r="E25" s="353" t="str">
        <f>C25</f>
        <v>set</v>
      </c>
      <c r="F25" s="353"/>
      <c r="G25" s="131" t="str">
        <f>G5</f>
        <v>2022 /2021</v>
      </c>
      <c r="I25" s="354" t="str">
        <f>C5</f>
        <v>set</v>
      </c>
      <c r="J25" s="352"/>
      <c r="K25" s="353" t="str">
        <f>I25</f>
        <v>set</v>
      </c>
      <c r="L25" s="353"/>
      <c r="M25" s="131" t="str">
        <f>G25</f>
        <v>2022 /2021</v>
      </c>
      <c r="O25" s="354" t="str">
        <f>C5</f>
        <v>set</v>
      </c>
      <c r="P25" s="352"/>
      <c r="Q25" s="131" t="str">
        <f>Q5</f>
        <v>2022 /2021</v>
      </c>
    </row>
    <row r="26" spans="1:17" ht="19.5" customHeight="1" x14ac:dyDescent="0.25">
      <c r="A26" s="346"/>
      <c r="B26" s="347"/>
      <c r="C26" s="139">
        <f>C6</f>
        <v>2021</v>
      </c>
      <c r="D26" s="137">
        <f>D6</f>
        <v>2022</v>
      </c>
      <c r="E26" s="68">
        <f>C26</f>
        <v>2021</v>
      </c>
      <c r="F26" s="137">
        <f>D26</f>
        <v>2022</v>
      </c>
      <c r="G26" s="131" t="str">
        <f>G6</f>
        <v>HL</v>
      </c>
      <c r="I26" s="16">
        <f>C6</f>
        <v>2021</v>
      </c>
      <c r="J26" s="138">
        <f>D6</f>
        <v>2022</v>
      </c>
      <c r="K26" s="68">
        <f>I26</f>
        <v>2021</v>
      </c>
      <c r="L26" s="137">
        <f>J26</f>
        <v>2022</v>
      </c>
      <c r="M26" s="260">
        <f>M6</f>
        <v>1000</v>
      </c>
      <c r="O26" s="16">
        <f>C6</f>
        <v>2021</v>
      </c>
      <c r="P26" s="138">
        <f>D6</f>
        <v>2022</v>
      </c>
      <c r="Q26" s="131"/>
    </row>
    <row r="27" spans="1:17" ht="19.5" customHeight="1" x14ac:dyDescent="0.25">
      <c r="A27" s="23" t="s">
        <v>116</v>
      </c>
      <c r="B27" s="15"/>
      <c r="C27" s="78">
        <f>C28+C29</f>
        <v>49500.37</v>
      </c>
      <c r="D27" s="210">
        <f>D28+D29</f>
        <v>43706.91</v>
      </c>
      <c r="E27" s="216">
        <f>C27/$C$40</f>
        <v>0.38861806642838409</v>
      </c>
      <c r="F27" s="217">
        <f>D27/$D$40</f>
        <v>0.35135866681672751</v>
      </c>
      <c r="G27" s="53">
        <f>(D27-C27)/C27</f>
        <v>-0.11703872112471077</v>
      </c>
      <c r="I27" s="78">
        <f>I28+I29</f>
        <v>12322.332999999997</v>
      </c>
      <c r="J27" s="210">
        <f>J28+J29</f>
        <v>11566.597999999998</v>
      </c>
      <c r="K27" s="216">
        <f>I27/$I$40</f>
        <v>0.32106700486269701</v>
      </c>
      <c r="L27" s="217">
        <f>J27/$J$40</f>
        <v>0.30608580973439625</v>
      </c>
      <c r="M27" s="53">
        <f>(J27-I27)/I27</f>
        <v>-6.1330512655355031E-2</v>
      </c>
      <c r="O27" s="63">
        <f t="shared" ref="O27:O28" si="14">(I27/C27)*10</f>
        <v>2.4893415948204014</v>
      </c>
      <c r="P27" s="237">
        <f t="shared" ref="P27:P28" si="15">(J27/D27)*10</f>
        <v>2.6464003060385637</v>
      </c>
      <c r="Q27" s="53">
        <f t="shared" ref="Q27:Q28" si="16">(P27-O27)/O27</f>
        <v>6.3092470533154615E-2</v>
      </c>
    </row>
    <row r="28" spans="1:17" ht="20.100000000000001" customHeight="1" x14ac:dyDescent="0.25">
      <c r="A28" s="8" t="s">
        <v>4</v>
      </c>
      <c r="C28" s="19">
        <v>25474.200000000008</v>
      </c>
      <c r="D28" s="140">
        <v>21739.440000000002</v>
      </c>
      <c r="E28" s="214">
        <f>C28/$C$40</f>
        <v>0.19999313839088365</v>
      </c>
      <c r="F28" s="215">
        <f>D28/$D$40</f>
        <v>0.1747627699085165</v>
      </c>
      <c r="G28" s="52">
        <f>(D28-C28)/C28</f>
        <v>-0.14660951079916168</v>
      </c>
      <c r="I28" s="19">
        <v>6694.65</v>
      </c>
      <c r="J28" s="140">
        <v>6140.6739999999982</v>
      </c>
      <c r="K28" s="214">
        <f>I28/$I$40</f>
        <v>0.17443378815554286</v>
      </c>
      <c r="L28" s="215">
        <f>J28/$J$40</f>
        <v>0.16250008633523474</v>
      </c>
      <c r="M28" s="52">
        <f>(J28-I28)/I28</f>
        <v>-8.2749060817219944E-2</v>
      </c>
      <c r="O28" s="27">
        <f t="shared" si="14"/>
        <v>2.6280118708340194</v>
      </c>
      <c r="P28" s="143">
        <f t="shared" si="15"/>
        <v>2.8246698167018094</v>
      </c>
      <c r="Q28" s="52">
        <f t="shared" si="16"/>
        <v>7.4831452646893518E-2</v>
      </c>
    </row>
    <row r="29" spans="1:17" ht="20.100000000000001" customHeight="1" x14ac:dyDescent="0.25">
      <c r="A29" s="8" t="s">
        <v>5</v>
      </c>
      <c r="C29" s="19">
        <v>24026.169999999995</v>
      </c>
      <c r="D29" s="140">
        <v>21967.469999999998</v>
      </c>
      <c r="E29" s="214">
        <f>C29/$C$40</f>
        <v>0.18862492803750047</v>
      </c>
      <c r="F29" s="215">
        <f>D29/$D$40</f>
        <v>0.17659589690821098</v>
      </c>
      <c r="G29" s="52">
        <f t="shared" ref="G29:G40" si="17">(D29-C29)/C29</f>
        <v>-8.5685733514746523E-2</v>
      </c>
      <c r="I29" s="19">
        <v>5627.6829999999973</v>
      </c>
      <c r="J29" s="140">
        <v>5425.9239999999991</v>
      </c>
      <c r="K29" s="214">
        <f t="shared" ref="K29:K39" si="18">I29/$I$40</f>
        <v>0.14663321670715415</v>
      </c>
      <c r="L29" s="215">
        <f t="shared" ref="L29:L39" si="19">J29/$J$40</f>
        <v>0.14358572339916145</v>
      </c>
      <c r="M29" s="52">
        <f t="shared" ref="M29:M40" si="20">(J29-I29)/I29</f>
        <v>-3.5851166456958981E-2</v>
      </c>
      <c r="O29" s="27">
        <f t="shared" ref="O29:P40" si="21">(I29/C29)*10</f>
        <v>2.3423138186402568</v>
      </c>
      <c r="P29" s="143">
        <f t="shared" si="21"/>
        <v>2.4699812950694824</v>
      </c>
      <c r="Q29" s="52">
        <f t="shared" ref="Q29:Q38" si="22">(P29-O29)/O29</f>
        <v>5.4504855589050917E-2</v>
      </c>
    </row>
    <row r="30" spans="1:17" ht="20.100000000000001" customHeight="1" x14ac:dyDescent="0.25">
      <c r="A30" s="23" t="s">
        <v>38</v>
      </c>
      <c r="B30" s="15"/>
      <c r="C30" s="78">
        <f>C31+C32</f>
        <v>28283.570000000003</v>
      </c>
      <c r="D30" s="210">
        <f>D31+D32</f>
        <v>34567.47</v>
      </c>
      <c r="E30" s="216">
        <f>C30/$C$40</f>
        <v>0.22204897226206294</v>
      </c>
      <c r="F30" s="217">
        <f>D30/$D$40</f>
        <v>0.27788695596250623</v>
      </c>
      <c r="G30" s="53">
        <f>(D30-C30)/C30</f>
        <v>0.2221749234626321</v>
      </c>
      <c r="I30" s="78">
        <f>I31+I32</f>
        <v>3836.0689999999991</v>
      </c>
      <c r="J30" s="210">
        <f>J31+J32</f>
        <v>4914.6009999999997</v>
      </c>
      <c r="K30" s="216">
        <f t="shared" si="18"/>
        <v>9.9951460837541181E-2</v>
      </c>
      <c r="L30" s="217">
        <f t="shared" si="19"/>
        <v>0.13005463029029568</v>
      </c>
      <c r="M30" s="53">
        <f t="shared" si="20"/>
        <v>0.28115552666023497</v>
      </c>
      <c r="O30" s="63">
        <f t="shared" si="21"/>
        <v>1.356288827754063</v>
      </c>
      <c r="P30" s="237">
        <f t="shared" si="21"/>
        <v>1.4217415969407075</v>
      </c>
      <c r="Q30" s="53">
        <f t="shared" si="22"/>
        <v>4.825872472534519E-2</v>
      </c>
    </row>
    <row r="31" spans="1:17" ht="20.100000000000001" customHeight="1" x14ac:dyDescent="0.25">
      <c r="A31" s="8"/>
      <c r="B31" t="s">
        <v>6</v>
      </c>
      <c r="C31" s="31">
        <v>26384.090000000004</v>
      </c>
      <c r="D31" s="141">
        <v>32992.67</v>
      </c>
      <c r="E31" s="214">
        <f t="shared" ref="E31:E38" si="23">C31/$C$40</f>
        <v>0.20713651312651735</v>
      </c>
      <c r="F31" s="215">
        <f t="shared" ref="F31:F38" si="24">D31/$D$40</f>
        <v>0.26522718137530749</v>
      </c>
      <c r="G31" s="52">
        <f>(D31-C31)/C31</f>
        <v>0.25047594971060189</v>
      </c>
      <c r="I31" s="31">
        <v>3524.530999999999</v>
      </c>
      <c r="J31" s="141">
        <v>4540.2689999999993</v>
      </c>
      <c r="K31" s="214">
        <f>I31/$I$40</f>
        <v>9.1834120350077084E-2</v>
      </c>
      <c r="L31" s="215">
        <f>J31/$J$40</f>
        <v>0.12014871730451576</v>
      </c>
      <c r="M31" s="52">
        <f>(J31-I31)/I31</f>
        <v>0.28819096781954834</v>
      </c>
      <c r="O31" s="27">
        <f t="shared" si="21"/>
        <v>1.3358546760566683</v>
      </c>
      <c r="P31" s="143">
        <f t="shared" si="21"/>
        <v>1.3761447618516476</v>
      </c>
      <c r="Q31" s="52">
        <f t="shared" si="22"/>
        <v>3.0160530570520032E-2</v>
      </c>
    </row>
    <row r="32" spans="1:17" ht="20.100000000000001" customHeight="1" x14ac:dyDescent="0.25">
      <c r="A32" s="8"/>
      <c r="B32" t="s">
        <v>39</v>
      </c>
      <c r="C32" s="31">
        <v>1899.4799999999998</v>
      </c>
      <c r="D32" s="141">
        <v>1574.7999999999997</v>
      </c>
      <c r="E32" s="218">
        <f t="shared" si="23"/>
        <v>1.4912459135545592E-2</v>
      </c>
      <c r="F32" s="219">
        <f t="shared" si="24"/>
        <v>1.2659774587198738E-2</v>
      </c>
      <c r="G32" s="52">
        <f>(D32-C32)/C32</f>
        <v>-0.17093099163981726</v>
      </c>
      <c r="I32" s="31">
        <v>311.5379999999999</v>
      </c>
      <c r="J32" s="141">
        <v>374.33199999999999</v>
      </c>
      <c r="K32" s="218">
        <f>I32/$I$40</f>
        <v>8.1173404874640941E-3</v>
      </c>
      <c r="L32" s="219">
        <f>J32/$J$40</f>
        <v>9.9059129857799171E-3</v>
      </c>
      <c r="M32" s="52">
        <f>(J32-I32)/I32</f>
        <v>0.20156128626363434</v>
      </c>
      <c r="O32" s="27">
        <f t="shared" si="21"/>
        <v>1.6401225598584874</v>
      </c>
      <c r="P32" s="143">
        <f t="shared" si="21"/>
        <v>2.3770129540259082</v>
      </c>
      <c r="Q32" s="52">
        <f t="shared" si="22"/>
        <v>0.44928983492002017</v>
      </c>
    </row>
    <row r="33" spans="1:19" ht="20.100000000000001" customHeight="1" x14ac:dyDescent="0.25">
      <c r="A33" s="23" t="s">
        <v>134</v>
      </c>
      <c r="B33" s="15"/>
      <c r="C33" s="78">
        <f>SUM(C34:C36)</f>
        <v>47360.009999999995</v>
      </c>
      <c r="D33" s="210">
        <f>SUM(D34:D36)</f>
        <v>45042.43</v>
      </c>
      <c r="E33" s="216">
        <f t="shared" si="23"/>
        <v>0.37181450385580822</v>
      </c>
      <c r="F33" s="217">
        <f t="shared" si="24"/>
        <v>0.36209487595864753</v>
      </c>
      <c r="G33" s="53">
        <f t="shared" si="17"/>
        <v>-4.8935378180874428E-2</v>
      </c>
      <c r="I33" s="78">
        <f>SUM(I34:I36)</f>
        <v>21674.120000000003</v>
      </c>
      <c r="J33" s="210">
        <f>SUM(J34:J36)</f>
        <v>20934.392</v>
      </c>
      <c r="K33" s="216">
        <f t="shared" si="18"/>
        <v>0.56473435602127309</v>
      </c>
      <c r="L33" s="217">
        <f t="shared" si="19"/>
        <v>0.55398487322004863</v>
      </c>
      <c r="M33" s="53">
        <f t="shared" si="20"/>
        <v>-3.4129551741893221E-2</v>
      </c>
      <c r="O33" s="63">
        <f t="shared" si="21"/>
        <v>4.5764601823352669</v>
      </c>
      <c r="P33" s="237">
        <f t="shared" si="21"/>
        <v>4.6477048418568891</v>
      </c>
      <c r="Q33" s="53">
        <f t="shared" si="22"/>
        <v>1.5567634521681277E-2</v>
      </c>
    </row>
    <row r="34" spans="1:19" ht="20.100000000000001" customHeight="1" x14ac:dyDescent="0.25">
      <c r="A34" s="8"/>
      <c r="B34" s="3" t="s">
        <v>7</v>
      </c>
      <c r="C34" s="31">
        <v>44803.179999999993</v>
      </c>
      <c r="D34" s="141">
        <v>42975.39</v>
      </c>
      <c r="E34" s="214">
        <f t="shared" si="23"/>
        <v>0.35174131388195373</v>
      </c>
      <c r="F34" s="215">
        <f t="shared" si="24"/>
        <v>0.34547799733106099</v>
      </c>
      <c r="G34" s="52">
        <f t="shared" si="17"/>
        <v>-4.0795988141913007E-2</v>
      </c>
      <c r="I34" s="31">
        <v>20684.464000000004</v>
      </c>
      <c r="J34" s="141">
        <v>20110.242999999999</v>
      </c>
      <c r="K34" s="214">
        <f t="shared" si="18"/>
        <v>0.53894817675113016</v>
      </c>
      <c r="L34" s="215">
        <f t="shared" si="19"/>
        <v>0.53217549469692593</v>
      </c>
      <c r="M34" s="52">
        <f t="shared" si="20"/>
        <v>-2.7760980415059578E-2</v>
      </c>
      <c r="O34" s="27">
        <f t="shared" si="21"/>
        <v>4.6167401510339232</v>
      </c>
      <c r="P34" s="143">
        <f t="shared" si="21"/>
        <v>4.6794788831468423</v>
      </c>
      <c r="Q34" s="52">
        <f t="shared" si="22"/>
        <v>1.3589400759076454E-2</v>
      </c>
    </row>
    <row r="35" spans="1:19" ht="20.100000000000001" customHeight="1" x14ac:dyDescent="0.25">
      <c r="A35" s="8"/>
      <c r="B35" s="3" t="s">
        <v>8</v>
      </c>
      <c r="C35" s="31">
        <v>1947.18</v>
      </c>
      <c r="D35" s="141">
        <v>1220.3</v>
      </c>
      <c r="E35" s="214">
        <f t="shared" si="23"/>
        <v>1.5286942836750937E-2</v>
      </c>
      <c r="F35" s="215">
        <f t="shared" si="24"/>
        <v>9.8099586796790844E-3</v>
      </c>
      <c r="G35" s="52">
        <f t="shared" si="17"/>
        <v>-0.37329882188600955</v>
      </c>
      <c r="I35" s="31">
        <v>893.47800000000007</v>
      </c>
      <c r="J35" s="141">
        <v>655.14</v>
      </c>
      <c r="K35" s="214">
        <f t="shared" si="18"/>
        <v>2.3280194210845699E-2</v>
      </c>
      <c r="L35" s="215">
        <f t="shared" si="19"/>
        <v>1.7336909036640882E-2</v>
      </c>
      <c r="M35" s="52">
        <f t="shared" si="20"/>
        <v>-0.26675307058483821</v>
      </c>
      <c r="O35" s="27">
        <f t="shared" si="21"/>
        <v>4.5885742458324348</v>
      </c>
      <c r="P35" s="143">
        <f t="shared" si="21"/>
        <v>5.3686798328279925</v>
      </c>
      <c r="Q35" s="52">
        <f t="shared" si="22"/>
        <v>0.17001045318250815</v>
      </c>
    </row>
    <row r="36" spans="1:19" ht="20.100000000000001" customHeight="1" x14ac:dyDescent="0.25">
      <c r="A36" s="32"/>
      <c r="B36" s="33" t="s">
        <v>9</v>
      </c>
      <c r="C36" s="211">
        <v>609.64999999999986</v>
      </c>
      <c r="D36" s="212">
        <v>846.74</v>
      </c>
      <c r="E36" s="218">
        <f t="shared" si="23"/>
        <v>4.7862471371035069E-3</v>
      </c>
      <c r="F36" s="219">
        <f t="shared" si="24"/>
        <v>6.8069199479074555E-3</v>
      </c>
      <c r="G36" s="52">
        <f t="shared" si="17"/>
        <v>0.38889526777659345</v>
      </c>
      <c r="I36" s="211">
        <v>96.178000000000026</v>
      </c>
      <c r="J36" s="212">
        <v>169.00900000000001</v>
      </c>
      <c r="K36" s="218">
        <f t="shared" si="18"/>
        <v>2.5059850592971714E-3</v>
      </c>
      <c r="L36" s="219">
        <f t="shared" si="19"/>
        <v>4.4724694864817279E-3</v>
      </c>
      <c r="M36" s="52">
        <f t="shared" si="20"/>
        <v>0.75725217825282254</v>
      </c>
      <c r="O36" s="27">
        <f t="shared" si="21"/>
        <v>1.5775937013040275</v>
      </c>
      <c r="P36" s="143">
        <f t="shared" si="21"/>
        <v>1.9959964097597849</v>
      </c>
      <c r="Q36" s="52">
        <f t="shared" si="22"/>
        <v>0.26521575746018045</v>
      </c>
    </row>
    <row r="37" spans="1:19" ht="20.100000000000001" customHeight="1" x14ac:dyDescent="0.25">
      <c r="A37" s="8" t="s">
        <v>135</v>
      </c>
      <c r="B37" s="3"/>
      <c r="C37" s="19">
        <v>267.57</v>
      </c>
      <c r="D37" s="140">
        <v>0.33</v>
      </c>
      <c r="E37" s="214">
        <f t="shared" si="23"/>
        <v>2.1006415918556312E-3</v>
      </c>
      <c r="F37" s="215">
        <f t="shared" si="24"/>
        <v>2.6528610704696371E-6</v>
      </c>
      <c r="G37" s="54">
        <f>(D37-C37)/C37</f>
        <v>-0.998766677878686</v>
      </c>
      <c r="I37" s="19">
        <v>57.470999999999997</v>
      </c>
      <c r="J37" s="140">
        <v>0.112</v>
      </c>
      <c r="K37" s="214">
        <f>I37/$I$40</f>
        <v>1.4974471016538885E-3</v>
      </c>
      <c r="L37" s="215">
        <f>J37/$J$40</f>
        <v>2.9638456087306211E-6</v>
      </c>
      <c r="M37" s="54">
        <f>(J37-I37)/I37</f>
        <v>-0.99805119103547868</v>
      </c>
      <c r="O37" s="238">
        <f t="shared" si="21"/>
        <v>2.1478865343648392</v>
      </c>
      <c r="P37" s="239">
        <f t="shared" si="21"/>
        <v>3.3939393939393936</v>
      </c>
      <c r="Q37" s="54">
        <f t="shared" si="22"/>
        <v>0.58012974132408257</v>
      </c>
    </row>
    <row r="38" spans="1:19" ht="20.100000000000001" customHeight="1" x14ac:dyDescent="0.25">
      <c r="A38" s="8" t="s">
        <v>10</v>
      </c>
      <c r="C38" s="19">
        <v>401.47999999999973</v>
      </c>
      <c r="D38" s="140">
        <v>729.13999999999987</v>
      </c>
      <c r="E38" s="214">
        <f t="shared" si="23"/>
        <v>3.1519437392016976E-3</v>
      </c>
      <c r="F38" s="215">
        <f t="shared" si="24"/>
        <v>5.8615367300673656E-3</v>
      </c>
      <c r="G38" s="52">
        <f t="shared" si="17"/>
        <v>0.81613031782405188</v>
      </c>
      <c r="I38" s="19">
        <v>206.18300000000002</v>
      </c>
      <c r="J38" s="140">
        <v>283.17399999999998</v>
      </c>
      <c r="K38" s="214">
        <f t="shared" si="18"/>
        <v>5.3722422745437481E-3</v>
      </c>
      <c r="L38" s="215">
        <f t="shared" si="19"/>
        <v>7.4936072893454003E-3</v>
      </c>
      <c r="M38" s="52">
        <f t="shared" si="20"/>
        <v>0.37341099896693691</v>
      </c>
      <c r="O38" s="27">
        <f t="shared" si="21"/>
        <v>5.1355733784995561</v>
      </c>
      <c r="P38" s="143">
        <f t="shared" si="21"/>
        <v>3.8836711742600878</v>
      </c>
      <c r="Q38" s="52">
        <f t="shared" si="22"/>
        <v>-0.24377067796960045</v>
      </c>
    </row>
    <row r="39" spans="1:19" ht="20.100000000000001" customHeight="1" thickBot="1" x14ac:dyDescent="0.3">
      <c r="A39" s="8" t="s">
        <v>11</v>
      </c>
      <c r="B39" s="10"/>
      <c r="C39" s="21">
        <v>1562.3699999999997</v>
      </c>
      <c r="D39" s="142">
        <v>347.72</v>
      </c>
      <c r="E39" s="220">
        <f>C39/$C$40</f>
        <v>1.2265872122687453E-2</v>
      </c>
      <c r="F39" s="221">
        <f>D39/$D$40</f>
        <v>2.7953116709809158E-3</v>
      </c>
      <c r="G39" s="55">
        <f t="shared" si="17"/>
        <v>-0.77744068306483094</v>
      </c>
      <c r="I39" s="21">
        <v>283.14299999999997</v>
      </c>
      <c r="J39" s="142">
        <v>89.866</v>
      </c>
      <c r="K39" s="220">
        <f t="shared" si="18"/>
        <v>7.3774889022913629E-3</v>
      </c>
      <c r="L39" s="221">
        <f t="shared" si="19"/>
        <v>2.3781156203052322E-3</v>
      </c>
      <c r="M39" s="55">
        <f t="shared" si="20"/>
        <v>-0.68261267274839921</v>
      </c>
      <c r="O39" s="240">
        <f t="shared" si="21"/>
        <v>1.8122659805295802</v>
      </c>
      <c r="P39" s="241">
        <f t="shared" si="21"/>
        <v>2.5844357529046356</v>
      </c>
      <c r="Q39" s="55">
        <f>(P39-O39)/O39</f>
        <v>0.42607971493754576</v>
      </c>
    </row>
    <row r="40" spans="1:19" ht="26.25" customHeight="1" thickBot="1" x14ac:dyDescent="0.3">
      <c r="A40" s="12" t="s">
        <v>12</v>
      </c>
      <c r="B40" s="48"/>
      <c r="C40" s="213">
        <f>C28+C29+C30+C33+C37+C38+C39</f>
        <v>127375.37</v>
      </c>
      <c r="D40" s="226">
        <f>D28+D29+D30+D33+D37+D38+D39</f>
        <v>124394</v>
      </c>
      <c r="E40" s="222">
        <f>C40/$C$40</f>
        <v>1</v>
      </c>
      <c r="F40" s="223">
        <f>D40/$D$40</f>
        <v>1</v>
      </c>
      <c r="G40" s="55">
        <f t="shared" si="17"/>
        <v>-2.3406173422695419E-2</v>
      </c>
      <c r="H40" s="1"/>
      <c r="I40" s="213">
        <f>I28+I29+I30+I33+I37+I38+I39</f>
        <v>38379.318999999989</v>
      </c>
      <c r="J40" s="226">
        <f>J28+J29+J30+J33+J37+J38+J39</f>
        <v>37788.743000000002</v>
      </c>
      <c r="K40" s="222">
        <f>K28+K29+K30+K33+K37+K38+K39</f>
        <v>1.0000000000000002</v>
      </c>
      <c r="L40" s="223">
        <f>L28+L29+L30+L33+L37+L38+L39</f>
        <v>0.99999999999999989</v>
      </c>
      <c r="M40" s="55">
        <f t="shared" si="20"/>
        <v>-1.5387870743615502E-2</v>
      </c>
      <c r="N40" s="1"/>
      <c r="O40" s="24">
        <f t="shared" si="21"/>
        <v>3.0130879305787288</v>
      </c>
      <c r="P40" s="242">
        <f t="shared" si="21"/>
        <v>3.0378268244449091</v>
      </c>
      <c r="Q40" s="55">
        <f>(P40-O40)/O40</f>
        <v>8.2104785642378164E-3</v>
      </c>
    </row>
    <row r="42" spans="1:19" x14ac:dyDescent="0.25">
      <c r="A42" s="1"/>
      <c r="C42" s="119"/>
    </row>
    <row r="43" spans="1:19" ht="8.25" customHeight="1" thickBot="1" x14ac:dyDescent="0.3"/>
    <row r="44" spans="1:19" ht="15" customHeight="1" x14ac:dyDescent="0.25">
      <c r="A44" s="331" t="s">
        <v>15</v>
      </c>
      <c r="B44" s="345"/>
      <c r="C44" s="348" t="s">
        <v>1</v>
      </c>
      <c r="D44" s="349"/>
      <c r="E44" s="344" t="s">
        <v>104</v>
      </c>
      <c r="F44" s="344"/>
      <c r="G44" s="130" t="s">
        <v>0</v>
      </c>
      <c r="I44" s="350">
        <v>1000</v>
      </c>
      <c r="J44" s="349"/>
      <c r="K44" s="344" t="s">
        <v>104</v>
      </c>
      <c r="L44" s="344"/>
      <c r="M44" s="130" t="s">
        <v>0</v>
      </c>
      <c r="O44" s="356" t="s">
        <v>22</v>
      </c>
      <c r="P44" s="344"/>
      <c r="Q44" s="130" t="s">
        <v>0</v>
      </c>
    </row>
    <row r="45" spans="1:19" ht="15" customHeight="1" x14ac:dyDescent="0.25">
      <c r="A45" s="346"/>
      <c r="B45" s="347"/>
      <c r="C45" s="351" t="str">
        <f>C5</f>
        <v>set</v>
      </c>
      <c r="D45" s="352"/>
      <c r="E45" s="353" t="str">
        <f>C45</f>
        <v>set</v>
      </c>
      <c r="F45" s="353"/>
      <c r="G45" s="131" t="str">
        <f>G5</f>
        <v>2022 /2021</v>
      </c>
      <c r="I45" s="354" t="str">
        <f>C5</f>
        <v>set</v>
      </c>
      <c r="J45" s="352"/>
      <c r="K45" s="353" t="str">
        <f>I45</f>
        <v>set</v>
      </c>
      <c r="L45" s="353"/>
      <c r="M45" s="131" t="str">
        <f>G45</f>
        <v>2022 /2021</v>
      </c>
      <c r="O45" s="354" t="str">
        <f>C5</f>
        <v>set</v>
      </c>
      <c r="P45" s="352"/>
      <c r="Q45" s="131" t="str">
        <f>Q25</f>
        <v>2022 /2021</v>
      </c>
    </row>
    <row r="46" spans="1:19" ht="15.75" customHeight="1" x14ac:dyDescent="0.25">
      <c r="A46" s="346"/>
      <c r="B46" s="347"/>
      <c r="C46" s="139">
        <f>C6</f>
        <v>2021</v>
      </c>
      <c r="D46" s="137">
        <f>D6</f>
        <v>2022</v>
      </c>
      <c r="E46" s="68">
        <f>C46</f>
        <v>2021</v>
      </c>
      <c r="F46" s="137">
        <f>D46</f>
        <v>2022</v>
      </c>
      <c r="G46" s="131" t="str">
        <f>G26</f>
        <v>HL</v>
      </c>
      <c r="I46" s="16">
        <f>C6</f>
        <v>2021</v>
      </c>
      <c r="J46" s="138">
        <f>D6</f>
        <v>2022</v>
      </c>
      <c r="K46" s="68">
        <f>I46</f>
        <v>2021</v>
      </c>
      <c r="L46" s="137">
        <f>J46</f>
        <v>2022</v>
      </c>
      <c r="M46" s="260">
        <f>M26</f>
        <v>1000</v>
      </c>
      <c r="O46" s="16">
        <f>O26</f>
        <v>2021</v>
      </c>
      <c r="P46" s="138">
        <f>P26</f>
        <v>2022</v>
      </c>
      <c r="Q46" s="131"/>
    </row>
    <row r="47" spans="1:19" s="273" customFormat="1" ht="19.5" customHeight="1" x14ac:dyDescent="0.25">
      <c r="A47" s="23" t="s">
        <v>116</v>
      </c>
      <c r="B47" s="15"/>
      <c r="C47" s="78">
        <f>C48+C49</f>
        <v>71891.890000000014</v>
      </c>
      <c r="D47" s="210">
        <f>D48+D49</f>
        <v>80650.169999999984</v>
      </c>
      <c r="E47" s="216">
        <f>C47/$C$60</f>
        <v>0.46994702726935023</v>
      </c>
      <c r="F47" s="217">
        <f>D47/$D$60</f>
        <v>0.43725769252038799</v>
      </c>
      <c r="G47" s="53">
        <f>(D47-C47)/C47</f>
        <v>0.1218257024540594</v>
      </c>
      <c r="H47"/>
      <c r="I47" s="78">
        <f>I48+I49</f>
        <v>22897.973999999995</v>
      </c>
      <c r="J47" s="210">
        <f>J48+J49</f>
        <v>26505.725999999995</v>
      </c>
      <c r="K47" s="216">
        <f>I47/$I$60</f>
        <v>0.45312013879288637</v>
      </c>
      <c r="L47" s="217">
        <f>J47/$J$60</f>
        <v>0.48735476357064733</v>
      </c>
      <c r="M47" s="53">
        <f>(J47-I47)/I47</f>
        <v>0.15755769484234725</v>
      </c>
      <c r="N47"/>
      <c r="O47" s="63">
        <f t="shared" ref="O47" si="25">(I47/C47)*10</f>
        <v>3.1850566176518647</v>
      </c>
      <c r="P47" s="237">
        <f t="shared" ref="P47" si="26">(J47/D47)*10</f>
        <v>3.2865059056912092</v>
      </c>
      <c r="Q47" s="53">
        <f>(P47-O47)/O47</f>
        <v>3.1851643539742305E-2</v>
      </c>
      <c r="R47" s="275"/>
      <c r="S47" s="275"/>
    </row>
    <row r="48" spans="1:19" ht="20.100000000000001" customHeight="1" x14ac:dyDescent="0.25">
      <c r="A48" s="8" t="s">
        <v>4</v>
      </c>
      <c r="C48" s="19">
        <v>32048.380000000019</v>
      </c>
      <c r="D48" s="140">
        <v>34318.55000000001</v>
      </c>
      <c r="E48" s="214">
        <f>C48/$C$60</f>
        <v>0.20949568734106871</v>
      </c>
      <c r="F48" s="215">
        <f>D48/$D$60</f>
        <v>0.18606346376759739</v>
      </c>
      <c r="G48" s="52">
        <f>(D48-C48)/C48</f>
        <v>7.0835717749227561E-2</v>
      </c>
      <c r="I48" s="19">
        <v>12965.691999999999</v>
      </c>
      <c r="J48" s="140">
        <v>14384.883</v>
      </c>
      <c r="K48" s="214">
        <f>I48/$I$60</f>
        <v>0.25657362343872947</v>
      </c>
      <c r="L48" s="215">
        <f>J48/$J$60</f>
        <v>0.26449157640339394</v>
      </c>
      <c r="M48" s="52">
        <f>(J48-I48)/I48</f>
        <v>0.10945740497306282</v>
      </c>
      <c r="O48" s="27">
        <f t="shared" ref="O48:P60" si="27">(I48/C48)*10</f>
        <v>4.0456622144395418</v>
      </c>
      <c r="P48" s="143">
        <f t="shared" si="27"/>
        <v>4.1915765671917944</v>
      </c>
      <c r="Q48" s="52">
        <f>(P48-O48)/O48</f>
        <v>3.6066864957599185E-2</v>
      </c>
    </row>
    <row r="49" spans="1:1023 1025:2047 2049:3071 3073:4095 4097:5119 5121:6143 6145:7167 7169:8191 8193:9215 9217:10239 10241:11263 11265:12287 12289:13311 13313:14335 14337:15359 15361:16383" ht="20.100000000000001" customHeight="1" x14ac:dyDescent="0.25">
      <c r="A49" s="8" t="s">
        <v>5</v>
      </c>
      <c r="C49" s="19">
        <v>39843.509999999995</v>
      </c>
      <c r="D49" s="140">
        <v>46331.619999999981</v>
      </c>
      <c r="E49" s="214">
        <f>C49/$C$60</f>
        <v>0.26045133992828151</v>
      </c>
      <c r="F49" s="215">
        <f>D49/$D$60</f>
        <v>0.25119422875279068</v>
      </c>
      <c r="G49" s="52">
        <f>(D49-C49)/C49</f>
        <v>0.16283982008613165</v>
      </c>
      <c r="I49" s="19">
        <v>9932.2819999999956</v>
      </c>
      <c r="J49" s="140">
        <v>12120.842999999997</v>
      </c>
      <c r="K49" s="214">
        <f>I49/$I$60</f>
        <v>0.19654651535415693</v>
      </c>
      <c r="L49" s="215">
        <f>J49/$J$60</f>
        <v>0.22286318716725342</v>
      </c>
      <c r="M49" s="52">
        <f>(J49-I49)/I49</f>
        <v>0.22034825430852673</v>
      </c>
      <c r="O49" s="27">
        <f t="shared" si="27"/>
        <v>2.4928230469654897</v>
      </c>
      <c r="P49" s="143">
        <f t="shared" si="27"/>
        <v>2.616106020035561</v>
      </c>
      <c r="Q49" s="52">
        <f>(P49-O49)/O49</f>
        <v>4.9455164184294388E-2</v>
      </c>
    </row>
    <row r="50" spans="1:1023 1025:2047 2049:3071 3073:4095 4097:5119 5121:6143 6145:7167 7169:8191 8193:9215 9217:10239 10241:11263 11265:12287 12289:13311 13313:14335 14337:15359 15361:16383" ht="20.100000000000001" customHeight="1" x14ac:dyDescent="0.25">
      <c r="A50" s="23" t="s">
        <v>38</v>
      </c>
      <c r="B50" s="15"/>
      <c r="C50" s="78">
        <f>C51+C52</f>
        <v>54038.469999999979</v>
      </c>
      <c r="D50" s="210">
        <f>D51+D52</f>
        <v>81162.600000000035</v>
      </c>
      <c r="E50" s="216">
        <f>C50/$C$60</f>
        <v>0.35324176808655255</v>
      </c>
      <c r="F50" s="217">
        <f>D50/$D$60</f>
        <v>0.44003591306695655</v>
      </c>
      <c r="G50" s="53">
        <f>(D50-C50)/C50</f>
        <v>0.50194111713377643</v>
      </c>
      <c r="I50" s="78">
        <f>I51+I52</f>
        <v>7340.4819999999982</v>
      </c>
      <c r="J50" s="210">
        <f>J51+J52</f>
        <v>10411.956999999999</v>
      </c>
      <c r="K50" s="216">
        <f>I50/$I$60</f>
        <v>0.14525827580408135</v>
      </c>
      <c r="L50" s="217">
        <f>J50/$J$60</f>
        <v>0.1914422884339311</v>
      </c>
      <c r="M50" s="53">
        <f>(J50-I50)/I50</f>
        <v>0.41842960721107975</v>
      </c>
      <c r="O50" s="63">
        <f t="shared" si="27"/>
        <v>1.3583807979759608</v>
      </c>
      <c r="P50" s="237">
        <f t="shared" si="27"/>
        <v>1.2828515843504267</v>
      </c>
      <c r="Q50" s="53">
        <f>(P50-O50)/O50</f>
        <v>-5.5602386118881776E-2</v>
      </c>
    </row>
    <row r="51" spans="1:1023 1025:2047 2049:3071 3073:4095 4097:5119 5121:6143 6145:7167 7169:8191 8193:9215 9217:10239 10241:11263 11265:12287 12289:13311 13313:14335 14337:15359 15361:16383" ht="20.100000000000001" customHeight="1" x14ac:dyDescent="0.25">
      <c r="A51" s="8"/>
      <c r="B51" t="s">
        <v>6</v>
      </c>
      <c r="C51" s="31">
        <v>52036.749999999978</v>
      </c>
      <c r="D51" s="141">
        <v>78773.030000000042</v>
      </c>
      <c r="E51" s="214">
        <f t="shared" ref="E51:E57" si="28">C51/$C$60</f>
        <v>0.34015681005546444</v>
      </c>
      <c r="F51" s="215">
        <f t="shared" ref="F51:F57" si="29">D51/$D$60</f>
        <v>0.4270804801854643</v>
      </c>
      <c r="G51" s="52">
        <f t="shared" ref="G51:G59" si="30">(D51-C51)/C51</f>
        <v>0.51379611524547697</v>
      </c>
      <c r="I51" s="31">
        <v>6921.659999999998</v>
      </c>
      <c r="J51" s="141">
        <v>9857.7429999999986</v>
      </c>
      <c r="K51" s="214">
        <f t="shared" ref="K51:K58" si="31">I51/$I$60</f>
        <v>0.13697035117068304</v>
      </c>
      <c r="L51" s="215">
        <f t="shared" ref="L51:L58" si="32">J51/$J$60</f>
        <v>0.1812520814976056</v>
      </c>
      <c r="M51" s="52">
        <f t="shared" ref="M51:M58" si="33">(J51-I51)/I51</f>
        <v>0.42418769485932584</v>
      </c>
      <c r="O51" s="27">
        <f t="shared" si="27"/>
        <v>1.3301484047331935</v>
      </c>
      <c r="P51" s="143">
        <f t="shared" si="27"/>
        <v>1.2514109207174071</v>
      </c>
      <c r="Q51" s="52">
        <f t="shared" ref="Q51:Q58" si="34">(P51-O51)/O51</f>
        <v>-5.9194510729485013E-2</v>
      </c>
    </row>
    <row r="52" spans="1:1023 1025:2047 2049:3071 3073:4095 4097:5119 5121:6143 6145:7167 7169:8191 8193:9215 9217:10239 10241:11263 11265:12287 12289:13311 13313:14335 14337:15359 15361:16383" ht="20.100000000000001" customHeight="1" x14ac:dyDescent="0.25">
      <c r="A52" s="8"/>
      <c r="B52" t="s">
        <v>39</v>
      </c>
      <c r="C52" s="31">
        <v>2001.7199999999998</v>
      </c>
      <c r="D52" s="141">
        <v>2389.5699999999997</v>
      </c>
      <c r="E52" s="218">
        <f t="shared" si="28"/>
        <v>1.3084958031088115E-2</v>
      </c>
      <c r="F52" s="219">
        <f t="shared" si="29"/>
        <v>1.2955432881492297E-2</v>
      </c>
      <c r="G52" s="52">
        <f t="shared" si="30"/>
        <v>0.1937583678036888</v>
      </c>
      <c r="I52" s="31">
        <v>418.82199999999989</v>
      </c>
      <c r="J52" s="141">
        <v>554.21400000000006</v>
      </c>
      <c r="K52" s="218">
        <f t="shared" si="31"/>
        <v>8.2879246333983202E-3</v>
      </c>
      <c r="L52" s="219">
        <f t="shared" si="32"/>
        <v>1.0190206936325488E-2</v>
      </c>
      <c r="M52" s="52">
        <f t="shared" si="33"/>
        <v>0.32326859620554843</v>
      </c>
      <c r="O52" s="27">
        <f t="shared" si="27"/>
        <v>2.0923106128729287</v>
      </c>
      <c r="P52" s="143">
        <f t="shared" si="27"/>
        <v>2.3193043099804571</v>
      </c>
      <c r="Q52" s="52">
        <f t="shared" si="34"/>
        <v>0.10848948321102564</v>
      </c>
    </row>
    <row r="53" spans="1:1023 1025:2047 2049:3071 3073:4095 4097:5119 5121:6143 6145:7167 7169:8191 8193:9215 9217:10239 10241:11263 11265:12287 12289:13311 13313:14335 14337:15359 15361:16383" ht="20.100000000000001" customHeight="1" x14ac:dyDescent="0.25">
      <c r="A53" s="23" t="s">
        <v>134</v>
      </c>
      <c r="B53" s="15"/>
      <c r="C53" s="78">
        <f>SUM(C54:C56)</f>
        <v>25477.409999999993</v>
      </c>
      <c r="D53" s="210">
        <f>SUM(D54:D56)</f>
        <v>20465.5</v>
      </c>
      <c r="E53" s="216">
        <f t="shared" si="28"/>
        <v>0.16654219400856493</v>
      </c>
      <c r="F53" s="217">
        <f t="shared" si="29"/>
        <v>0.1109569552832437</v>
      </c>
      <c r="G53" s="53">
        <f t="shared" si="30"/>
        <v>-0.19671976076061085</v>
      </c>
      <c r="I53" s="78">
        <f>SUM(I54:I56)</f>
        <v>19682.416999999998</v>
      </c>
      <c r="J53" s="210">
        <f>SUM(J54:J56)</f>
        <v>16692.542000000001</v>
      </c>
      <c r="K53" s="216">
        <f t="shared" si="31"/>
        <v>0.38948858631857419</v>
      </c>
      <c r="L53" s="217">
        <f t="shared" si="32"/>
        <v>0.30692197828511103</v>
      </c>
      <c r="M53" s="53">
        <f t="shared" si="33"/>
        <v>-0.1519058863553189</v>
      </c>
      <c r="O53" s="63">
        <f t="shared" si="27"/>
        <v>7.7254387318020168</v>
      </c>
      <c r="P53" s="237">
        <f t="shared" si="27"/>
        <v>8.1564300896630932</v>
      </c>
      <c r="Q53" s="53">
        <f t="shared" si="34"/>
        <v>5.5788593091404201E-2</v>
      </c>
    </row>
    <row r="54" spans="1:1023 1025:2047 2049:3071 3073:4095 4097:5119 5121:6143 6145:7167 7169:8191 8193:9215 9217:10239 10241:11263 11265:12287 12289:13311 13313:14335 14337:15359 15361:16383" ht="20.100000000000001" customHeight="1" x14ac:dyDescent="0.25">
      <c r="A54" s="8"/>
      <c r="B54" s="3" t="s">
        <v>7</v>
      </c>
      <c r="C54" s="31">
        <v>24095.509999999995</v>
      </c>
      <c r="D54" s="141">
        <v>19429.440000000002</v>
      </c>
      <c r="E54" s="214">
        <f t="shared" si="28"/>
        <v>0.15750891088047478</v>
      </c>
      <c r="F54" s="215">
        <f t="shared" si="29"/>
        <v>0.10533979161312779</v>
      </c>
      <c r="G54" s="52">
        <f t="shared" si="30"/>
        <v>-0.19364894123427948</v>
      </c>
      <c r="I54" s="31">
        <v>18149.773999999998</v>
      </c>
      <c r="J54" s="141">
        <v>15804.579000000002</v>
      </c>
      <c r="K54" s="214">
        <f t="shared" si="31"/>
        <v>0.35915964067124545</v>
      </c>
      <c r="L54" s="215">
        <f t="shared" si="32"/>
        <v>0.29059520429203184</v>
      </c>
      <c r="M54" s="52">
        <f t="shared" si="33"/>
        <v>-0.12921345466891193</v>
      </c>
      <c r="O54" s="27">
        <f t="shared" si="27"/>
        <v>7.5324299008404472</v>
      </c>
      <c r="P54" s="143">
        <f t="shared" si="27"/>
        <v>8.1343461262908239</v>
      </c>
      <c r="Q54" s="52">
        <f t="shared" si="34"/>
        <v>7.9909967085550523E-2</v>
      </c>
    </row>
    <row r="55" spans="1:1023 1025:2047 2049:3071 3073:4095 4097:5119 5121:6143 6145:7167 7169:8191 8193:9215 9217:10239 10241:11263 11265:12287 12289:13311 13313:14335 14337:15359 15361:16383" ht="20.100000000000001" customHeight="1" x14ac:dyDescent="0.25">
      <c r="A55" s="8"/>
      <c r="B55" s="3" t="s">
        <v>8</v>
      </c>
      <c r="C55" s="31">
        <v>918.75999999999988</v>
      </c>
      <c r="D55" s="141">
        <v>892.27999999999986</v>
      </c>
      <c r="E55" s="214">
        <f t="shared" si="28"/>
        <v>6.0058030297157035E-3</v>
      </c>
      <c r="F55" s="215">
        <f t="shared" si="29"/>
        <v>4.8376375881426141E-3</v>
      </c>
      <c r="G55" s="52">
        <f t="shared" si="30"/>
        <v>-2.8821455004571402E-2</v>
      </c>
      <c r="I55" s="31">
        <v>1219.7559999999996</v>
      </c>
      <c r="J55" s="141">
        <v>795.47999999999979</v>
      </c>
      <c r="K55" s="214">
        <f t="shared" si="31"/>
        <v>2.4137332325272789E-2</v>
      </c>
      <c r="L55" s="215">
        <f t="shared" si="32"/>
        <v>1.4626310078251714E-2</v>
      </c>
      <c r="M55" s="52">
        <f t="shared" si="33"/>
        <v>-0.34783678047084826</v>
      </c>
      <c r="O55" s="27">
        <f t="shared" si="27"/>
        <v>13.276111280421434</v>
      </c>
      <c r="P55" s="143">
        <f t="shared" si="27"/>
        <v>8.9151387456852103</v>
      </c>
      <c r="Q55" s="52">
        <f t="shared" si="34"/>
        <v>-0.32848267407696735</v>
      </c>
    </row>
    <row r="56" spans="1:1023 1025:2047 2049:3071 3073:4095 4097:5119 5121:6143 6145:7167 7169:8191 8193:9215 9217:10239 10241:11263 11265:12287 12289:13311 13313:14335 14337:15359 15361:16383" ht="20.100000000000001" customHeight="1" x14ac:dyDescent="0.25">
      <c r="A56" s="32"/>
      <c r="B56" s="33" t="s">
        <v>9</v>
      </c>
      <c r="C56" s="211">
        <v>463.14</v>
      </c>
      <c r="D56" s="212">
        <v>143.78000000000003</v>
      </c>
      <c r="E56" s="218">
        <f t="shared" si="28"/>
        <v>3.0274800983744734E-3</v>
      </c>
      <c r="F56" s="219">
        <f t="shared" si="29"/>
        <v>7.795260819733103E-4</v>
      </c>
      <c r="G56" s="52">
        <f t="shared" si="30"/>
        <v>-0.68955391458306337</v>
      </c>
      <c r="I56" s="211">
        <v>312.887</v>
      </c>
      <c r="J56" s="212">
        <v>92.483000000000018</v>
      </c>
      <c r="K56" s="218">
        <f t="shared" si="31"/>
        <v>6.1916133220559109E-3</v>
      </c>
      <c r="L56" s="219">
        <f t="shared" si="32"/>
        <v>1.7004639148274676E-3</v>
      </c>
      <c r="M56" s="52">
        <f t="shared" si="33"/>
        <v>-0.70442044572002027</v>
      </c>
      <c r="O56" s="27">
        <f t="shared" si="27"/>
        <v>6.7557757913373928</v>
      </c>
      <c r="P56" s="143">
        <f t="shared" si="27"/>
        <v>6.4322576158019196</v>
      </c>
      <c r="Q56" s="52">
        <f t="shared" si="34"/>
        <v>-4.7887642445195576E-2</v>
      </c>
    </row>
    <row r="57" spans="1:1023 1025:2047 2049:3071 3073:4095 4097:5119 5121:6143 6145:7167 7169:8191 8193:9215 9217:10239 10241:11263 11265:12287 12289:13311 13313:14335 14337:15359 15361:16383" ht="20.100000000000001" customHeight="1" x14ac:dyDescent="0.25">
      <c r="A57" s="8" t="s">
        <v>135</v>
      </c>
      <c r="B57" s="3"/>
      <c r="C57" s="19">
        <v>131.63</v>
      </c>
      <c r="D57" s="140">
        <v>74.95</v>
      </c>
      <c r="E57" s="214">
        <f t="shared" si="28"/>
        <v>8.6044652880129535E-4</v>
      </c>
      <c r="F57" s="215">
        <f t="shared" si="29"/>
        <v>4.0635331648281817E-4</v>
      </c>
      <c r="G57" s="54">
        <f t="shared" si="30"/>
        <v>-0.43060092684038587</v>
      </c>
      <c r="I57" s="19">
        <v>109.66900000000001</v>
      </c>
      <c r="J57" s="140">
        <v>35.664000000000001</v>
      </c>
      <c r="K57" s="214">
        <f t="shared" si="31"/>
        <v>2.1702021541852162E-3</v>
      </c>
      <c r="L57" s="215">
        <f t="shared" si="32"/>
        <v>6.557458674394948E-4</v>
      </c>
      <c r="M57" s="54">
        <f t="shared" si="33"/>
        <v>-0.67480327166291298</v>
      </c>
      <c r="O57" s="238">
        <f t="shared" si="27"/>
        <v>8.3316113348020977</v>
      </c>
      <c r="P57" s="239">
        <f t="shared" si="27"/>
        <v>4.7583722481654442</v>
      </c>
      <c r="Q57" s="54">
        <f t="shared" si="34"/>
        <v>-0.42887731352887565</v>
      </c>
    </row>
    <row r="58" spans="1:1023 1025:2047 2049:3071 3073:4095 4097:5119 5121:6143 6145:7167 7169:8191 8193:9215 9217:10239 10241:11263 11265:12287 12289:13311 13313:14335 14337:15359 15361:16383" ht="20.100000000000001" customHeight="1" x14ac:dyDescent="0.25">
      <c r="A58" s="8" t="s">
        <v>10</v>
      </c>
      <c r="C58" s="19">
        <v>808.22000000000025</v>
      </c>
      <c r="D58" s="140">
        <v>819.36999999999989</v>
      </c>
      <c r="E58" s="214">
        <f>C58/$C$60</f>
        <v>5.2832188217563107E-3</v>
      </c>
      <c r="F58" s="215">
        <f>D58/$D$60</f>
        <v>4.4423444553239053E-3</v>
      </c>
      <c r="G58" s="52">
        <f t="shared" si="30"/>
        <v>1.379574868228902E-2</v>
      </c>
      <c r="I58" s="19">
        <v>381.97200000000009</v>
      </c>
      <c r="J58" s="140">
        <v>496.39700000000005</v>
      </c>
      <c r="K58" s="214">
        <f t="shared" si="31"/>
        <v>7.5587126465859588E-3</v>
      </c>
      <c r="L58" s="215">
        <f t="shared" si="32"/>
        <v>9.1271388896187449E-3</v>
      </c>
      <c r="M58" s="52">
        <f t="shared" si="33"/>
        <v>0.29956384237588074</v>
      </c>
      <c r="O58" s="27">
        <f t="shared" si="27"/>
        <v>4.7260894310954935</v>
      </c>
      <c r="P58" s="143">
        <f t="shared" si="27"/>
        <v>6.0582764807107914</v>
      </c>
      <c r="Q58" s="52">
        <f t="shared" si="34"/>
        <v>0.28187935692670563</v>
      </c>
    </row>
    <row r="59" spans="1:1023 1025:2047 2049:3071 3073:4095 4097:5119 5121:6143 6145:7167 7169:8191 8193:9215 9217:10239 10241:11263 11265:12287 12289:13311 13313:14335 14337:15359 15361:16383" ht="20.100000000000001" customHeight="1" thickBot="1" x14ac:dyDescent="0.3">
      <c r="A59" s="8" t="s">
        <v>11</v>
      </c>
      <c r="B59" s="10"/>
      <c r="C59" s="21">
        <v>631.08999999999992</v>
      </c>
      <c r="D59" s="142">
        <v>1272.8100000000004</v>
      </c>
      <c r="E59" s="220">
        <f>C59/$C$60</f>
        <v>4.125345284974621E-3</v>
      </c>
      <c r="F59" s="221">
        <f>D59/$D$60</f>
        <v>6.9007413576050161E-3</v>
      </c>
      <c r="G59" s="55">
        <f t="shared" si="30"/>
        <v>1.0168438732985796</v>
      </c>
      <c r="I59" s="21">
        <v>121.48799999999997</v>
      </c>
      <c r="J59" s="142">
        <v>244.63699999999997</v>
      </c>
      <c r="K59" s="220">
        <f>I59/$I$60</f>
        <v>2.404084283686853E-3</v>
      </c>
      <c r="L59" s="221">
        <f>J59/$J$60</f>
        <v>4.4980849532524582E-3</v>
      </c>
      <c r="M59" s="55">
        <f>(J59-I59)/I59</f>
        <v>1.0136721322270514</v>
      </c>
      <c r="O59" s="240">
        <f t="shared" si="27"/>
        <v>1.9250503097814888</v>
      </c>
      <c r="P59" s="241">
        <f t="shared" si="27"/>
        <v>1.9220229256526888</v>
      </c>
      <c r="Q59" s="55">
        <f>(P59-O59)/O59</f>
        <v>-1.5726259793925224E-3</v>
      </c>
    </row>
    <row r="60" spans="1:1023 1025:2047 2049:3071 3073:4095 4097:5119 5121:6143 6145:7167 7169:8191 8193:9215 9217:10239 10241:11263 11265:12287 12289:13311 13313:14335 14337:15359 15361:16383" ht="26.25" customHeight="1" thickBot="1" x14ac:dyDescent="0.3">
      <c r="A60" s="12" t="s">
        <v>12</v>
      </c>
      <c r="B60" s="48"/>
      <c r="C60" s="213">
        <f>C48+C49+C50+C53+C57+C58+C59</f>
        <v>152978.71</v>
      </c>
      <c r="D60" s="226">
        <f>D48+D49+D50+D53+D57+D58+D59</f>
        <v>184445.40000000002</v>
      </c>
      <c r="E60" s="222">
        <f>E48+E49+E50+E53+E57+E58+E59</f>
        <v>1</v>
      </c>
      <c r="F60" s="223">
        <f>F48+F49+F50+F53+F57+F58+F59</f>
        <v>1</v>
      </c>
      <c r="G60" s="55">
        <f>(D60-C60)/C60</f>
        <v>0.20569326280761574</v>
      </c>
      <c r="H60" s="1"/>
      <c r="I60" s="213">
        <f>I48+I49+I50+I53+I57+I58+I59</f>
        <v>50534.001999999993</v>
      </c>
      <c r="J60" s="226">
        <f>J48+J49+J50+J53+J57+J58+J59</f>
        <v>54386.922999999988</v>
      </c>
      <c r="K60" s="222">
        <f>K48+K49+K50+K53+K57+K58+K59</f>
        <v>0.99999999999999989</v>
      </c>
      <c r="L60" s="223">
        <f>L48+L49+L50+L53+L57+L58+L59</f>
        <v>1.0000000000000002</v>
      </c>
      <c r="M60" s="55">
        <f>(J60-I60)/I60</f>
        <v>7.624412964561951E-2</v>
      </c>
      <c r="N60" s="1"/>
      <c r="O60" s="24">
        <f t="shared" si="27"/>
        <v>3.3033356079417846</v>
      </c>
      <c r="P60" s="242">
        <f t="shared" si="27"/>
        <v>2.9486733201261717</v>
      </c>
      <c r="Q60" s="55">
        <f>(P60-O60)/O60</f>
        <v>-0.10736489715514949</v>
      </c>
    </row>
    <row r="62" spans="1:1023 1025:2047 2049:3071 3073:4095 4097:5119 5121:6143 6145:7167 7169:8191 8193:9215 9217:10239 10241:11263 11265:12287 12289:13311 13313:14335 14337:15359 15361:16383" x14ac:dyDescent="0.25">
      <c r="A62" s="1"/>
      <c r="C62" s="1"/>
      <c r="E62" s="1"/>
      <c r="G62" s="1"/>
      <c r="I62" s="1"/>
      <c r="K62" s="1"/>
      <c r="M62" s="1"/>
      <c r="O62" s="1"/>
      <c r="P62"/>
      <c r="Q62" s="1"/>
      <c r="S62" s="1"/>
      <c r="U62" s="1"/>
      <c r="W62" s="1"/>
      <c r="Y62" s="1"/>
      <c r="AA62" s="1"/>
      <c r="AC62" s="1"/>
      <c r="AE62" s="1"/>
      <c r="AG62" s="1"/>
      <c r="AI62" s="1"/>
      <c r="AK62" s="1"/>
      <c r="AM62" s="1"/>
      <c r="AO62" s="1"/>
      <c r="AQ62" s="1"/>
      <c r="AS62" s="1"/>
      <c r="AU62" s="1"/>
      <c r="AW62" s="1"/>
      <c r="AY62" s="1"/>
      <c r="BA62" s="1"/>
      <c r="BC62" s="1"/>
      <c r="BE62" s="1"/>
      <c r="BG62" s="1"/>
      <c r="BI62" s="1"/>
      <c r="BK62" s="1"/>
      <c r="BM62" s="1"/>
      <c r="BO62" s="1"/>
      <c r="BQ62" s="1"/>
      <c r="BS62" s="1"/>
      <c r="BU62" s="1"/>
      <c r="BW62" s="1"/>
      <c r="BY62" s="1"/>
      <c r="CA62" s="1"/>
      <c r="CC62" s="1"/>
      <c r="CE62" s="1"/>
      <c r="CG62" s="1"/>
      <c r="CI62" s="1"/>
      <c r="CK62" s="1"/>
      <c r="CM62" s="1"/>
      <c r="CO62" s="1"/>
      <c r="CQ62" s="1"/>
      <c r="CS62" s="1"/>
      <c r="CU62" s="1"/>
      <c r="CW62" s="1"/>
      <c r="CY62" s="1"/>
      <c r="DA62" s="1"/>
      <c r="DC62" s="1"/>
      <c r="DE62" s="1"/>
      <c r="DG62" s="1"/>
      <c r="DI62" s="1"/>
      <c r="DK62" s="1"/>
      <c r="DM62" s="1"/>
      <c r="DO62" s="1"/>
      <c r="DQ62" s="1"/>
      <c r="DS62" s="1"/>
      <c r="DU62" s="1"/>
      <c r="DW62" s="1"/>
      <c r="DY62" s="1"/>
      <c r="EA62" s="1"/>
      <c r="EC62" s="1"/>
      <c r="EE62" s="1"/>
      <c r="EG62" s="1"/>
      <c r="EI62" s="1"/>
      <c r="EK62" s="1"/>
      <c r="EM62" s="1"/>
      <c r="EO62" s="1"/>
      <c r="EQ62" s="1"/>
      <c r="ES62" s="1"/>
      <c r="EU62" s="1"/>
      <c r="EW62" s="1"/>
      <c r="EY62" s="1"/>
      <c r="FA62" s="1"/>
      <c r="FC62" s="1"/>
      <c r="FE62" s="1"/>
      <c r="FG62" s="1"/>
      <c r="FI62" s="1"/>
      <c r="FK62" s="1"/>
      <c r="FM62" s="1"/>
      <c r="FO62" s="1"/>
      <c r="FQ62" s="1"/>
      <c r="FS62" s="1"/>
      <c r="FU62" s="1"/>
      <c r="FW62" s="1"/>
      <c r="FY62" s="1"/>
      <c r="GA62" s="1"/>
      <c r="GC62" s="1"/>
      <c r="GE62" s="1"/>
      <c r="GG62" s="1"/>
      <c r="GI62" s="1"/>
      <c r="GK62" s="1"/>
      <c r="GM62" s="1"/>
      <c r="GO62" s="1"/>
      <c r="GQ62" s="1"/>
      <c r="GS62" s="1"/>
      <c r="GU62" s="1"/>
      <c r="GW62" s="1"/>
      <c r="GY62" s="1"/>
      <c r="HA62" s="1"/>
      <c r="HC62" s="1"/>
      <c r="HE62" s="1"/>
      <c r="HG62" s="1"/>
      <c r="HI62" s="1"/>
      <c r="HK62" s="1"/>
      <c r="HM62" s="1"/>
      <c r="HO62" s="1"/>
      <c r="HQ62" s="1"/>
      <c r="HS62" s="1"/>
      <c r="HU62" s="1"/>
      <c r="HW62" s="1"/>
      <c r="HY62" s="1"/>
      <c r="IA62" s="1"/>
      <c r="IC62" s="1"/>
      <c r="IE62" s="1"/>
      <c r="IG62" s="1"/>
      <c r="II62" s="1"/>
      <c r="IK62" s="1"/>
      <c r="IM62" s="1"/>
      <c r="IO62" s="1"/>
      <c r="IQ62" s="1"/>
      <c r="IS62" s="1"/>
      <c r="IU62" s="1"/>
      <c r="IW62" s="1"/>
      <c r="IY62" s="1"/>
      <c r="JA62" s="1"/>
      <c r="JC62" s="1"/>
      <c r="JE62" s="1"/>
      <c r="JG62" s="1"/>
      <c r="JI62" s="1"/>
      <c r="JK62" s="1"/>
      <c r="JM62" s="1"/>
      <c r="JO62" s="1"/>
      <c r="JQ62" s="1"/>
      <c r="JS62" s="1"/>
      <c r="JU62" s="1"/>
      <c r="JW62" s="1"/>
      <c r="JY62" s="1"/>
      <c r="KA62" s="1"/>
      <c r="KC62" s="1"/>
      <c r="KE62" s="1"/>
      <c r="KG62" s="1"/>
      <c r="KI62" s="1"/>
      <c r="KK62" s="1"/>
      <c r="KM62" s="1"/>
      <c r="KO62" s="1"/>
      <c r="KQ62" s="1"/>
      <c r="KS62" s="1"/>
      <c r="KU62" s="1"/>
      <c r="KW62" s="1"/>
      <c r="KY62" s="1"/>
      <c r="LA62" s="1"/>
      <c r="LC62" s="1"/>
      <c r="LE62" s="1"/>
      <c r="LG62" s="1"/>
      <c r="LI62" s="1"/>
      <c r="LK62" s="1"/>
      <c r="LM62" s="1"/>
      <c r="LO62" s="1"/>
      <c r="LQ62" s="1"/>
      <c r="LS62" s="1"/>
      <c r="LU62" s="1"/>
      <c r="LW62" s="1"/>
      <c r="LY62" s="1"/>
      <c r="MA62" s="1"/>
      <c r="MC62" s="1"/>
      <c r="ME62" s="1"/>
      <c r="MG62" s="1"/>
      <c r="MI62" s="1"/>
      <c r="MK62" s="1"/>
      <c r="MM62" s="1"/>
      <c r="MO62" s="1"/>
      <c r="MQ62" s="1"/>
      <c r="MS62" s="1"/>
      <c r="MU62" s="1"/>
      <c r="MW62" s="1"/>
      <c r="MY62" s="1"/>
      <c r="NA62" s="1"/>
      <c r="NC62" s="1"/>
      <c r="NE62" s="1"/>
      <c r="NG62" s="1"/>
      <c r="NI62" s="1"/>
      <c r="NK62" s="1"/>
      <c r="NM62" s="1"/>
      <c r="NO62" s="1"/>
      <c r="NQ62" s="1"/>
      <c r="NS62" s="1"/>
      <c r="NU62" s="1"/>
      <c r="NW62" s="1"/>
      <c r="NY62" s="1"/>
      <c r="OA62" s="1"/>
      <c r="OC62" s="1"/>
      <c r="OE62" s="1"/>
      <c r="OG62" s="1"/>
      <c r="OI62" s="1"/>
      <c r="OK62" s="1"/>
      <c r="OM62" s="1"/>
      <c r="OO62" s="1"/>
      <c r="OQ62" s="1"/>
      <c r="OS62" s="1"/>
      <c r="OU62" s="1"/>
      <c r="OW62" s="1"/>
      <c r="OY62" s="1"/>
      <c r="PA62" s="1"/>
      <c r="PC62" s="1"/>
      <c r="PE62" s="1"/>
      <c r="PG62" s="1"/>
      <c r="PI62" s="1"/>
      <c r="PK62" s="1"/>
      <c r="PM62" s="1"/>
      <c r="PO62" s="1"/>
      <c r="PQ62" s="1"/>
      <c r="PS62" s="1"/>
      <c r="PU62" s="1"/>
      <c r="PW62" s="1"/>
      <c r="PY62" s="1"/>
      <c r="QA62" s="1"/>
      <c r="QC62" s="1"/>
      <c r="QE62" s="1"/>
      <c r="QG62" s="1"/>
      <c r="QI62" s="1"/>
      <c r="QK62" s="1"/>
      <c r="QM62" s="1"/>
      <c r="QO62" s="1"/>
      <c r="QQ62" s="1"/>
      <c r="QS62" s="1"/>
      <c r="QU62" s="1"/>
      <c r="QW62" s="1"/>
      <c r="QY62" s="1"/>
      <c r="RA62" s="1"/>
      <c r="RC62" s="1"/>
      <c r="RE62" s="1"/>
      <c r="RG62" s="1"/>
      <c r="RI62" s="1"/>
      <c r="RK62" s="1"/>
      <c r="RM62" s="1"/>
      <c r="RO62" s="1"/>
      <c r="RQ62" s="1"/>
      <c r="RS62" s="1"/>
      <c r="RU62" s="1"/>
      <c r="RW62" s="1"/>
      <c r="RY62" s="1"/>
      <c r="SA62" s="1"/>
      <c r="SC62" s="1"/>
      <c r="SE62" s="1"/>
      <c r="SG62" s="1"/>
      <c r="SI62" s="1"/>
      <c r="SK62" s="1"/>
      <c r="SM62" s="1"/>
      <c r="SO62" s="1"/>
      <c r="SQ62" s="1"/>
      <c r="SS62" s="1"/>
      <c r="SU62" s="1"/>
      <c r="SW62" s="1"/>
      <c r="SY62" s="1"/>
      <c r="TA62" s="1"/>
      <c r="TC62" s="1"/>
      <c r="TE62" s="1"/>
      <c r="TG62" s="1"/>
      <c r="TI62" s="1"/>
      <c r="TK62" s="1"/>
      <c r="TM62" s="1"/>
      <c r="TO62" s="1"/>
      <c r="TQ62" s="1"/>
      <c r="TS62" s="1"/>
      <c r="TU62" s="1"/>
      <c r="TW62" s="1"/>
      <c r="TY62" s="1"/>
      <c r="UA62" s="1"/>
      <c r="UC62" s="1"/>
      <c r="UE62" s="1"/>
      <c r="UG62" s="1"/>
      <c r="UI62" s="1"/>
      <c r="UK62" s="1"/>
      <c r="UM62" s="1"/>
      <c r="UO62" s="1"/>
      <c r="UQ62" s="1"/>
      <c r="US62" s="1"/>
      <c r="UU62" s="1"/>
      <c r="UW62" s="1"/>
      <c r="UY62" s="1"/>
      <c r="VA62" s="1"/>
      <c r="VC62" s="1"/>
      <c r="VE62" s="1"/>
      <c r="VG62" s="1"/>
      <c r="VI62" s="1"/>
      <c r="VK62" s="1"/>
      <c r="VM62" s="1"/>
      <c r="VO62" s="1"/>
      <c r="VQ62" s="1"/>
      <c r="VS62" s="1"/>
      <c r="VU62" s="1"/>
      <c r="VW62" s="1"/>
      <c r="VY62" s="1"/>
      <c r="WA62" s="1"/>
      <c r="WC62" s="1"/>
      <c r="WE62" s="1"/>
      <c r="WG62" s="1"/>
      <c r="WI62" s="1"/>
      <c r="WK62" s="1"/>
      <c r="WM62" s="1"/>
      <c r="WO62" s="1"/>
      <c r="WQ62" s="1"/>
      <c r="WS62" s="1"/>
      <c r="WU62" s="1"/>
      <c r="WW62" s="1"/>
      <c r="WY62" s="1"/>
      <c r="XA62" s="1"/>
      <c r="XC62" s="1"/>
      <c r="XE62" s="1"/>
      <c r="XG62" s="1"/>
      <c r="XI62" s="1"/>
      <c r="XK62" s="1"/>
      <c r="XM62" s="1"/>
      <c r="XO62" s="1"/>
      <c r="XQ62" s="1"/>
      <c r="XS62" s="1"/>
      <c r="XU62" s="1"/>
      <c r="XW62" s="1"/>
      <c r="XY62" s="1"/>
      <c r="YA62" s="1"/>
      <c r="YC62" s="1"/>
      <c r="YE62" s="1"/>
      <c r="YG62" s="1"/>
      <c r="YI62" s="1"/>
      <c r="YK62" s="1"/>
      <c r="YM62" s="1"/>
      <c r="YO62" s="1"/>
      <c r="YQ62" s="1"/>
      <c r="YS62" s="1"/>
      <c r="YU62" s="1"/>
      <c r="YW62" s="1"/>
      <c r="YY62" s="1"/>
      <c r="ZA62" s="1"/>
      <c r="ZC62" s="1"/>
      <c r="ZE62" s="1"/>
      <c r="ZG62" s="1"/>
      <c r="ZI62" s="1"/>
      <c r="ZK62" s="1"/>
      <c r="ZM62" s="1"/>
      <c r="ZO62" s="1"/>
      <c r="ZQ62" s="1"/>
      <c r="ZS62" s="1"/>
      <c r="ZU62" s="1"/>
      <c r="ZW62" s="1"/>
      <c r="ZY62" s="1"/>
      <c r="AAA62" s="1"/>
      <c r="AAC62" s="1"/>
      <c r="AAE62" s="1"/>
      <c r="AAG62" s="1"/>
      <c r="AAI62" s="1"/>
      <c r="AAK62" s="1"/>
      <c r="AAM62" s="1"/>
      <c r="AAO62" s="1"/>
      <c r="AAQ62" s="1"/>
      <c r="AAS62" s="1"/>
      <c r="AAU62" s="1"/>
      <c r="AAW62" s="1"/>
      <c r="AAY62" s="1"/>
      <c r="ABA62" s="1"/>
      <c r="ABC62" s="1"/>
      <c r="ABE62" s="1"/>
      <c r="ABG62" s="1"/>
      <c r="ABI62" s="1"/>
      <c r="ABK62" s="1"/>
      <c r="ABM62" s="1"/>
      <c r="ABO62" s="1"/>
      <c r="ABQ62" s="1"/>
      <c r="ABS62" s="1"/>
      <c r="ABU62" s="1"/>
      <c r="ABW62" s="1"/>
      <c r="ABY62" s="1"/>
      <c r="ACA62" s="1"/>
      <c r="ACC62" s="1"/>
      <c r="ACE62" s="1"/>
      <c r="ACG62" s="1"/>
      <c r="ACI62" s="1"/>
      <c r="ACK62" s="1"/>
      <c r="ACM62" s="1"/>
      <c r="ACO62" s="1"/>
      <c r="ACQ62" s="1"/>
      <c r="ACS62" s="1"/>
      <c r="ACU62" s="1"/>
      <c r="ACW62" s="1"/>
      <c r="ACY62" s="1"/>
      <c r="ADA62" s="1"/>
      <c r="ADC62" s="1"/>
      <c r="ADE62" s="1"/>
      <c r="ADG62" s="1"/>
      <c r="ADI62" s="1"/>
      <c r="ADK62" s="1"/>
      <c r="ADM62" s="1"/>
      <c r="ADO62" s="1"/>
      <c r="ADQ62" s="1"/>
      <c r="ADS62" s="1"/>
      <c r="ADU62" s="1"/>
      <c r="ADW62" s="1"/>
      <c r="ADY62" s="1"/>
      <c r="AEA62" s="1"/>
      <c r="AEC62" s="1"/>
      <c r="AEE62" s="1"/>
      <c r="AEG62" s="1"/>
      <c r="AEI62" s="1"/>
      <c r="AEK62" s="1"/>
      <c r="AEM62" s="1"/>
      <c r="AEO62" s="1"/>
      <c r="AEQ62" s="1"/>
      <c r="AES62" s="1"/>
      <c r="AEU62" s="1"/>
      <c r="AEW62" s="1"/>
      <c r="AEY62" s="1"/>
      <c r="AFA62" s="1"/>
      <c r="AFC62" s="1"/>
      <c r="AFE62" s="1"/>
      <c r="AFG62" s="1"/>
      <c r="AFI62" s="1"/>
      <c r="AFK62" s="1"/>
      <c r="AFM62" s="1"/>
      <c r="AFO62" s="1"/>
      <c r="AFQ62" s="1"/>
      <c r="AFS62" s="1"/>
      <c r="AFU62" s="1"/>
      <c r="AFW62" s="1"/>
      <c r="AFY62" s="1"/>
      <c r="AGA62" s="1"/>
      <c r="AGC62" s="1"/>
      <c r="AGE62" s="1"/>
      <c r="AGG62" s="1"/>
      <c r="AGI62" s="1"/>
      <c r="AGK62" s="1"/>
      <c r="AGM62" s="1"/>
      <c r="AGO62" s="1"/>
      <c r="AGQ62" s="1"/>
      <c r="AGS62" s="1"/>
      <c r="AGU62" s="1"/>
      <c r="AGW62" s="1"/>
      <c r="AGY62" s="1"/>
      <c r="AHA62" s="1"/>
      <c r="AHC62" s="1"/>
      <c r="AHE62" s="1"/>
      <c r="AHG62" s="1"/>
      <c r="AHI62" s="1"/>
      <c r="AHK62" s="1"/>
      <c r="AHM62" s="1"/>
      <c r="AHO62" s="1"/>
      <c r="AHQ62" s="1"/>
      <c r="AHS62" s="1"/>
      <c r="AHU62" s="1"/>
      <c r="AHW62" s="1"/>
      <c r="AHY62" s="1"/>
      <c r="AIA62" s="1"/>
      <c r="AIC62" s="1"/>
      <c r="AIE62" s="1"/>
      <c r="AIG62" s="1"/>
      <c r="AII62" s="1"/>
      <c r="AIK62" s="1"/>
      <c r="AIM62" s="1"/>
      <c r="AIO62" s="1"/>
      <c r="AIQ62" s="1"/>
      <c r="AIS62" s="1"/>
      <c r="AIU62" s="1"/>
      <c r="AIW62" s="1"/>
      <c r="AIY62" s="1"/>
      <c r="AJA62" s="1"/>
      <c r="AJC62" s="1"/>
      <c r="AJE62" s="1"/>
      <c r="AJG62" s="1"/>
      <c r="AJI62" s="1"/>
      <c r="AJK62" s="1"/>
      <c r="AJM62" s="1"/>
      <c r="AJO62" s="1"/>
      <c r="AJQ62" s="1"/>
      <c r="AJS62" s="1"/>
      <c r="AJU62" s="1"/>
      <c r="AJW62" s="1"/>
      <c r="AJY62" s="1"/>
      <c r="AKA62" s="1"/>
      <c r="AKC62" s="1"/>
      <c r="AKE62" s="1"/>
      <c r="AKG62" s="1"/>
      <c r="AKI62" s="1"/>
      <c r="AKK62" s="1"/>
      <c r="AKM62" s="1"/>
      <c r="AKO62" s="1"/>
      <c r="AKQ62" s="1"/>
      <c r="AKS62" s="1"/>
      <c r="AKU62" s="1"/>
      <c r="AKW62" s="1"/>
      <c r="AKY62" s="1"/>
      <c r="ALA62" s="1"/>
      <c r="ALC62" s="1"/>
      <c r="ALE62" s="1"/>
      <c r="ALG62" s="1"/>
      <c r="ALI62" s="1"/>
      <c r="ALK62" s="1"/>
      <c r="ALM62" s="1"/>
      <c r="ALO62" s="1"/>
      <c r="ALQ62" s="1"/>
      <c r="ALS62" s="1"/>
      <c r="ALU62" s="1"/>
      <c r="ALW62" s="1"/>
      <c r="ALY62" s="1"/>
      <c r="AMA62" s="1"/>
      <c r="AMC62" s="1"/>
      <c r="AME62" s="1"/>
      <c r="AMG62" s="1"/>
      <c r="AMI62" s="1"/>
      <c r="AMK62" s="1"/>
      <c r="AMM62" s="1"/>
      <c r="AMO62" s="1"/>
      <c r="AMQ62" s="1"/>
      <c r="AMS62" s="1"/>
      <c r="AMU62" s="1"/>
      <c r="AMW62" s="1"/>
      <c r="AMY62" s="1"/>
      <c r="ANA62" s="1"/>
      <c r="ANC62" s="1"/>
      <c r="ANE62" s="1"/>
      <c r="ANG62" s="1"/>
      <c r="ANI62" s="1"/>
      <c r="ANK62" s="1"/>
      <c r="ANM62" s="1"/>
      <c r="ANO62" s="1"/>
      <c r="ANQ62" s="1"/>
      <c r="ANS62" s="1"/>
      <c r="ANU62" s="1"/>
      <c r="ANW62" s="1"/>
      <c r="ANY62" s="1"/>
      <c r="AOA62" s="1"/>
      <c r="AOC62" s="1"/>
      <c r="AOE62" s="1"/>
      <c r="AOG62" s="1"/>
      <c r="AOI62" s="1"/>
      <c r="AOK62" s="1"/>
      <c r="AOM62" s="1"/>
      <c r="AOO62" s="1"/>
      <c r="AOQ62" s="1"/>
      <c r="AOS62" s="1"/>
      <c r="AOU62" s="1"/>
      <c r="AOW62" s="1"/>
      <c r="AOY62" s="1"/>
      <c r="APA62" s="1"/>
      <c r="APC62" s="1"/>
      <c r="APE62" s="1"/>
      <c r="APG62" s="1"/>
      <c r="API62" s="1"/>
      <c r="APK62" s="1"/>
      <c r="APM62" s="1"/>
      <c r="APO62" s="1"/>
      <c r="APQ62" s="1"/>
      <c r="APS62" s="1"/>
      <c r="APU62" s="1"/>
      <c r="APW62" s="1"/>
      <c r="APY62" s="1"/>
      <c r="AQA62" s="1"/>
      <c r="AQC62" s="1"/>
      <c r="AQE62" s="1"/>
      <c r="AQG62" s="1"/>
      <c r="AQI62" s="1"/>
      <c r="AQK62" s="1"/>
      <c r="AQM62" s="1"/>
      <c r="AQO62" s="1"/>
      <c r="AQQ62" s="1"/>
      <c r="AQS62" s="1"/>
      <c r="AQU62" s="1"/>
      <c r="AQW62" s="1"/>
      <c r="AQY62" s="1"/>
      <c r="ARA62" s="1"/>
      <c r="ARC62" s="1"/>
      <c r="ARE62" s="1"/>
      <c r="ARG62" s="1"/>
      <c r="ARI62" s="1"/>
      <c r="ARK62" s="1"/>
      <c r="ARM62" s="1"/>
      <c r="ARO62" s="1"/>
      <c r="ARQ62" s="1"/>
      <c r="ARS62" s="1"/>
      <c r="ARU62" s="1"/>
      <c r="ARW62" s="1"/>
      <c r="ARY62" s="1"/>
      <c r="ASA62" s="1"/>
      <c r="ASC62" s="1"/>
      <c r="ASE62" s="1"/>
      <c r="ASG62" s="1"/>
      <c r="ASI62" s="1"/>
      <c r="ASK62" s="1"/>
      <c r="ASM62" s="1"/>
      <c r="ASO62" s="1"/>
      <c r="ASQ62" s="1"/>
      <c r="ASS62" s="1"/>
      <c r="ASU62" s="1"/>
      <c r="ASW62" s="1"/>
      <c r="ASY62" s="1"/>
      <c r="ATA62" s="1"/>
      <c r="ATC62" s="1"/>
      <c r="ATE62" s="1"/>
      <c r="ATG62" s="1"/>
      <c r="ATI62" s="1"/>
      <c r="ATK62" s="1"/>
      <c r="ATM62" s="1"/>
      <c r="ATO62" s="1"/>
      <c r="ATQ62" s="1"/>
      <c r="ATS62" s="1"/>
      <c r="ATU62" s="1"/>
      <c r="ATW62" s="1"/>
      <c r="ATY62" s="1"/>
      <c r="AUA62" s="1"/>
      <c r="AUC62" s="1"/>
      <c r="AUE62" s="1"/>
      <c r="AUG62" s="1"/>
      <c r="AUI62" s="1"/>
      <c r="AUK62" s="1"/>
      <c r="AUM62" s="1"/>
      <c r="AUO62" s="1"/>
      <c r="AUQ62" s="1"/>
      <c r="AUS62" s="1"/>
      <c r="AUU62" s="1"/>
      <c r="AUW62" s="1"/>
      <c r="AUY62" s="1"/>
      <c r="AVA62" s="1"/>
      <c r="AVC62" s="1"/>
      <c r="AVE62" s="1"/>
      <c r="AVG62" s="1"/>
      <c r="AVI62" s="1"/>
      <c r="AVK62" s="1"/>
      <c r="AVM62" s="1"/>
      <c r="AVO62" s="1"/>
      <c r="AVQ62" s="1"/>
      <c r="AVS62" s="1"/>
      <c r="AVU62" s="1"/>
      <c r="AVW62" s="1"/>
      <c r="AVY62" s="1"/>
      <c r="AWA62" s="1"/>
      <c r="AWC62" s="1"/>
      <c r="AWE62" s="1"/>
      <c r="AWG62" s="1"/>
      <c r="AWI62" s="1"/>
      <c r="AWK62" s="1"/>
      <c r="AWM62" s="1"/>
      <c r="AWO62" s="1"/>
      <c r="AWQ62" s="1"/>
      <c r="AWS62" s="1"/>
      <c r="AWU62" s="1"/>
      <c r="AWW62" s="1"/>
      <c r="AWY62" s="1"/>
      <c r="AXA62" s="1"/>
      <c r="AXC62" s="1"/>
      <c r="AXE62" s="1"/>
      <c r="AXG62" s="1"/>
      <c r="AXI62" s="1"/>
      <c r="AXK62" s="1"/>
      <c r="AXM62" s="1"/>
      <c r="AXO62" s="1"/>
      <c r="AXQ62" s="1"/>
      <c r="AXS62" s="1"/>
      <c r="AXU62" s="1"/>
      <c r="AXW62" s="1"/>
      <c r="AXY62" s="1"/>
      <c r="AYA62" s="1"/>
      <c r="AYC62" s="1"/>
      <c r="AYE62" s="1"/>
      <c r="AYG62" s="1"/>
      <c r="AYI62" s="1"/>
      <c r="AYK62" s="1"/>
      <c r="AYM62" s="1"/>
      <c r="AYO62" s="1"/>
      <c r="AYQ62" s="1"/>
      <c r="AYS62" s="1"/>
      <c r="AYU62" s="1"/>
      <c r="AYW62" s="1"/>
      <c r="AYY62" s="1"/>
      <c r="AZA62" s="1"/>
      <c r="AZC62" s="1"/>
      <c r="AZE62" s="1"/>
      <c r="AZG62" s="1"/>
      <c r="AZI62" s="1"/>
      <c r="AZK62" s="1"/>
      <c r="AZM62" s="1"/>
      <c r="AZO62" s="1"/>
      <c r="AZQ62" s="1"/>
      <c r="AZS62" s="1"/>
      <c r="AZU62" s="1"/>
      <c r="AZW62" s="1"/>
      <c r="AZY62" s="1"/>
      <c r="BAA62" s="1"/>
      <c r="BAC62" s="1"/>
      <c r="BAE62" s="1"/>
      <c r="BAG62" s="1"/>
      <c r="BAI62" s="1"/>
      <c r="BAK62" s="1"/>
      <c r="BAM62" s="1"/>
      <c r="BAO62" s="1"/>
      <c r="BAQ62" s="1"/>
      <c r="BAS62" s="1"/>
      <c r="BAU62" s="1"/>
      <c r="BAW62" s="1"/>
      <c r="BAY62" s="1"/>
      <c r="BBA62" s="1"/>
      <c r="BBC62" s="1"/>
      <c r="BBE62" s="1"/>
      <c r="BBG62" s="1"/>
      <c r="BBI62" s="1"/>
      <c r="BBK62" s="1"/>
      <c r="BBM62" s="1"/>
      <c r="BBO62" s="1"/>
      <c r="BBQ62" s="1"/>
      <c r="BBS62" s="1"/>
      <c r="BBU62" s="1"/>
      <c r="BBW62" s="1"/>
      <c r="BBY62" s="1"/>
      <c r="BCA62" s="1"/>
      <c r="BCC62" s="1"/>
      <c r="BCE62" s="1"/>
      <c r="BCG62" s="1"/>
      <c r="BCI62" s="1"/>
      <c r="BCK62" s="1"/>
      <c r="BCM62" s="1"/>
      <c r="BCO62" s="1"/>
      <c r="BCQ62" s="1"/>
      <c r="BCS62" s="1"/>
      <c r="BCU62" s="1"/>
      <c r="BCW62" s="1"/>
      <c r="BCY62" s="1"/>
      <c r="BDA62" s="1"/>
      <c r="BDC62" s="1"/>
      <c r="BDE62" s="1"/>
      <c r="BDG62" s="1"/>
      <c r="BDI62" s="1"/>
      <c r="BDK62" s="1"/>
      <c r="BDM62" s="1"/>
      <c r="BDO62" s="1"/>
      <c r="BDQ62" s="1"/>
      <c r="BDS62" s="1"/>
      <c r="BDU62" s="1"/>
      <c r="BDW62" s="1"/>
      <c r="BDY62" s="1"/>
      <c r="BEA62" s="1"/>
      <c r="BEC62" s="1"/>
      <c r="BEE62" s="1"/>
      <c r="BEG62" s="1"/>
      <c r="BEI62" s="1"/>
      <c r="BEK62" s="1"/>
      <c r="BEM62" s="1"/>
      <c r="BEO62" s="1"/>
      <c r="BEQ62" s="1"/>
      <c r="BES62" s="1"/>
      <c r="BEU62" s="1"/>
      <c r="BEW62" s="1"/>
      <c r="BEY62" s="1"/>
      <c r="BFA62" s="1"/>
      <c r="BFC62" s="1"/>
      <c r="BFE62" s="1"/>
      <c r="BFG62" s="1"/>
      <c r="BFI62" s="1"/>
      <c r="BFK62" s="1"/>
      <c r="BFM62" s="1"/>
      <c r="BFO62" s="1"/>
      <c r="BFQ62" s="1"/>
      <c r="BFS62" s="1"/>
      <c r="BFU62" s="1"/>
      <c r="BFW62" s="1"/>
      <c r="BFY62" s="1"/>
      <c r="BGA62" s="1"/>
      <c r="BGC62" s="1"/>
      <c r="BGE62" s="1"/>
      <c r="BGG62" s="1"/>
      <c r="BGI62" s="1"/>
      <c r="BGK62" s="1"/>
      <c r="BGM62" s="1"/>
      <c r="BGO62" s="1"/>
      <c r="BGQ62" s="1"/>
      <c r="BGS62" s="1"/>
      <c r="BGU62" s="1"/>
      <c r="BGW62" s="1"/>
      <c r="BGY62" s="1"/>
      <c r="BHA62" s="1"/>
      <c r="BHC62" s="1"/>
      <c r="BHE62" s="1"/>
      <c r="BHG62" s="1"/>
      <c r="BHI62" s="1"/>
      <c r="BHK62" s="1"/>
      <c r="BHM62" s="1"/>
      <c r="BHO62" s="1"/>
      <c r="BHQ62" s="1"/>
      <c r="BHS62" s="1"/>
      <c r="BHU62" s="1"/>
      <c r="BHW62" s="1"/>
      <c r="BHY62" s="1"/>
      <c r="BIA62" s="1"/>
      <c r="BIC62" s="1"/>
      <c r="BIE62" s="1"/>
      <c r="BIG62" s="1"/>
      <c r="BII62" s="1"/>
      <c r="BIK62" s="1"/>
      <c r="BIM62" s="1"/>
      <c r="BIO62" s="1"/>
      <c r="BIQ62" s="1"/>
      <c r="BIS62" s="1"/>
      <c r="BIU62" s="1"/>
      <c r="BIW62" s="1"/>
      <c r="BIY62" s="1"/>
      <c r="BJA62" s="1"/>
      <c r="BJC62" s="1"/>
      <c r="BJE62" s="1"/>
      <c r="BJG62" s="1"/>
      <c r="BJI62" s="1"/>
      <c r="BJK62" s="1"/>
      <c r="BJM62" s="1"/>
      <c r="BJO62" s="1"/>
      <c r="BJQ62" s="1"/>
      <c r="BJS62" s="1"/>
      <c r="BJU62" s="1"/>
      <c r="BJW62" s="1"/>
      <c r="BJY62" s="1"/>
      <c r="BKA62" s="1"/>
      <c r="BKC62" s="1"/>
      <c r="BKE62" s="1"/>
      <c r="BKG62" s="1"/>
      <c r="BKI62" s="1"/>
      <c r="BKK62" s="1"/>
      <c r="BKM62" s="1"/>
      <c r="BKO62" s="1"/>
      <c r="BKQ62" s="1"/>
      <c r="BKS62" s="1"/>
      <c r="BKU62" s="1"/>
      <c r="BKW62" s="1"/>
      <c r="BKY62" s="1"/>
      <c r="BLA62" s="1"/>
      <c r="BLC62" s="1"/>
      <c r="BLE62" s="1"/>
      <c r="BLG62" s="1"/>
      <c r="BLI62" s="1"/>
      <c r="BLK62" s="1"/>
      <c r="BLM62" s="1"/>
      <c r="BLO62" s="1"/>
      <c r="BLQ62" s="1"/>
      <c r="BLS62" s="1"/>
      <c r="BLU62" s="1"/>
      <c r="BLW62" s="1"/>
      <c r="BLY62" s="1"/>
      <c r="BMA62" s="1"/>
      <c r="BMC62" s="1"/>
      <c r="BME62" s="1"/>
      <c r="BMG62" s="1"/>
      <c r="BMI62" s="1"/>
      <c r="BMK62" s="1"/>
      <c r="BMM62" s="1"/>
      <c r="BMO62" s="1"/>
      <c r="BMQ62" s="1"/>
      <c r="BMS62" s="1"/>
      <c r="BMU62" s="1"/>
      <c r="BMW62" s="1"/>
      <c r="BMY62" s="1"/>
      <c r="BNA62" s="1"/>
      <c r="BNC62" s="1"/>
      <c r="BNE62" s="1"/>
      <c r="BNG62" s="1"/>
      <c r="BNI62" s="1"/>
      <c r="BNK62" s="1"/>
      <c r="BNM62" s="1"/>
      <c r="BNO62" s="1"/>
      <c r="BNQ62" s="1"/>
      <c r="BNS62" s="1"/>
      <c r="BNU62" s="1"/>
      <c r="BNW62" s="1"/>
      <c r="BNY62" s="1"/>
      <c r="BOA62" s="1"/>
      <c r="BOC62" s="1"/>
      <c r="BOE62" s="1"/>
      <c r="BOG62" s="1"/>
      <c r="BOI62" s="1"/>
      <c r="BOK62" s="1"/>
      <c r="BOM62" s="1"/>
      <c r="BOO62" s="1"/>
      <c r="BOQ62" s="1"/>
      <c r="BOS62" s="1"/>
      <c r="BOU62" s="1"/>
      <c r="BOW62" s="1"/>
      <c r="BOY62" s="1"/>
      <c r="BPA62" s="1"/>
      <c r="BPC62" s="1"/>
      <c r="BPE62" s="1"/>
      <c r="BPG62" s="1"/>
      <c r="BPI62" s="1"/>
      <c r="BPK62" s="1"/>
      <c r="BPM62" s="1"/>
      <c r="BPO62" s="1"/>
      <c r="BPQ62" s="1"/>
      <c r="BPS62" s="1"/>
      <c r="BPU62" s="1"/>
      <c r="BPW62" s="1"/>
      <c r="BPY62" s="1"/>
      <c r="BQA62" s="1"/>
      <c r="BQC62" s="1"/>
      <c r="BQE62" s="1"/>
      <c r="BQG62" s="1"/>
      <c r="BQI62" s="1"/>
      <c r="BQK62" s="1"/>
      <c r="BQM62" s="1"/>
      <c r="BQO62" s="1"/>
      <c r="BQQ62" s="1"/>
      <c r="BQS62" s="1"/>
      <c r="BQU62" s="1"/>
      <c r="BQW62" s="1"/>
      <c r="BQY62" s="1"/>
      <c r="BRA62" s="1"/>
      <c r="BRC62" s="1"/>
      <c r="BRE62" s="1"/>
      <c r="BRG62" s="1"/>
      <c r="BRI62" s="1"/>
      <c r="BRK62" s="1"/>
      <c r="BRM62" s="1"/>
      <c r="BRO62" s="1"/>
      <c r="BRQ62" s="1"/>
      <c r="BRS62" s="1"/>
      <c r="BRU62" s="1"/>
      <c r="BRW62" s="1"/>
      <c r="BRY62" s="1"/>
      <c r="BSA62" s="1"/>
      <c r="BSC62" s="1"/>
      <c r="BSE62" s="1"/>
      <c r="BSG62" s="1"/>
      <c r="BSI62" s="1"/>
      <c r="BSK62" s="1"/>
      <c r="BSM62" s="1"/>
      <c r="BSO62" s="1"/>
      <c r="BSQ62" s="1"/>
      <c r="BSS62" s="1"/>
      <c r="BSU62" s="1"/>
      <c r="BSW62" s="1"/>
      <c r="BSY62" s="1"/>
      <c r="BTA62" s="1"/>
      <c r="BTC62" s="1"/>
      <c r="BTE62" s="1"/>
      <c r="BTG62" s="1"/>
      <c r="BTI62" s="1"/>
      <c r="BTK62" s="1"/>
      <c r="BTM62" s="1"/>
      <c r="BTO62" s="1"/>
      <c r="BTQ62" s="1"/>
      <c r="BTS62" s="1"/>
      <c r="BTU62" s="1"/>
      <c r="BTW62" s="1"/>
      <c r="BTY62" s="1"/>
      <c r="BUA62" s="1"/>
      <c r="BUC62" s="1"/>
      <c r="BUE62" s="1"/>
      <c r="BUG62" s="1"/>
      <c r="BUI62" s="1"/>
      <c r="BUK62" s="1"/>
      <c r="BUM62" s="1"/>
      <c r="BUO62" s="1"/>
      <c r="BUQ62" s="1"/>
      <c r="BUS62" s="1"/>
      <c r="BUU62" s="1"/>
      <c r="BUW62" s="1"/>
      <c r="BUY62" s="1"/>
      <c r="BVA62" s="1"/>
      <c r="BVC62" s="1"/>
      <c r="BVE62" s="1"/>
      <c r="BVG62" s="1"/>
      <c r="BVI62" s="1"/>
      <c r="BVK62" s="1"/>
      <c r="BVM62" s="1"/>
      <c r="BVO62" s="1"/>
      <c r="BVQ62" s="1"/>
      <c r="BVS62" s="1"/>
      <c r="BVU62" s="1"/>
      <c r="BVW62" s="1"/>
      <c r="BVY62" s="1"/>
      <c r="BWA62" s="1"/>
      <c r="BWC62" s="1"/>
      <c r="BWE62" s="1"/>
      <c r="BWG62" s="1"/>
      <c r="BWI62" s="1"/>
      <c r="BWK62" s="1"/>
      <c r="BWM62" s="1"/>
      <c r="BWO62" s="1"/>
      <c r="BWQ62" s="1"/>
      <c r="BWS62" s="1"/>
      <c r="BWU62" s="1"/>
      <c r="BWW62" s="1"/>
      <c r="BWY62" s="1"/>
      <c r="BXA62" s="1"/>
      <c r="BXC62" s="1"/>
      <c r="BXE62" s="1"/>
      <c r="BXG62" s="1"/>
      <c r="BXI62" s="1"/>
      <c r="BXK62" s="1"/>
      <c r="BXM62" s="1"/>
      <c r="BXO62" s="1"/>
      <c r="BXQ62" s="1"/>
      <c r="BXS62" s="1"/>
      <c r="BXU62" s="1"/>
      <c r="BXW62" s="1"/>
      <c r="BXY62" s="1"/>
      <c r="BYA62" s="1"/>
      <c r="BYC62" s="1"/>
      <c r="BYE62" s="1"/>
      <c r="BYG62" s="1"/>
      <c r="BYI62" s="1"/>
      <c r="BYK62" s="1"/>
      <c r="BYM62" s="1"/>
      <c r="BYO62" s="1"/>
      <c r="BYQ62" s="1"/>
      <c r="BYS62" s="1"/>
      <c r="BYU62" s="1"/>
      <c r="BYW62" s="1"/>
      <c r="BYY62" s="1"/>
      <c r="BZA62" s="1"/>
      <c r="BZC62" s="1"/>
      <c r="BZE62" s="1"/>
      <c r="BZG62" s="1"/>
      <c r="BZI62" s="1"/>
      <c r="BZK62" s="1"/>
      <c r="BZM62" s="1"/>
      <c r="BZO62" s="1"/>
      <c r="BZQ62" s="1"/>
      <c r="BZS62" s="1"/>
      <c r="BZU62" s="1"/>
      <c r="BZW62" s="1"/>
      <c r="BZY62" s="1"/>
      <c r="CAA62" s="1"/>
      <c r="CAC62" s="1"/>
      <c r="CAE62" s="1"/>
      <c r="CAG62" s="1"/>
      <c r="CAI62" s="1"/>
      <c r="CAK62" s="1"/>
      <c r="CAM62" s="1"/>
      <c r="CAO62" s="1"/>
      <c r="CAQ62" s="1"/>
      <c r="CAS62" s="1"/>
      <c r="CAU62" s="1"/>
      <c r="CAW62" s="1"/>
      <c r="CAY62" s="1"/>
      <c r="CBA62" s="1"/>
      <c r="CBC62" s="1"/>
      <c r="CBE62" s="1"/>
      <c r="CBG62" s="1"/>
      <c r="CBI62" s="1"/>
      <c r="CBK62" s="1"/>
      <c r="CBM62" s="1"/>
      <c r="CBO62" s="1"/>
      <c r="CBQ62" s="1"/>
      <c r="CBS62" s="1"/>
      <c r="CBU62" s="1"/>
      <c r="CBW62" s="1"/>
      <c r="CBY62" s="1"/>
      <c r="CCA62" s="1"/>
      <c r="CCC62" s="1"/>
      <c r="CCE62" s="1"/>
      <c r="CCG62" s="1"/>
      <c r="CCI62" s="1"/>
      <c r="CCK62" s="1"/>
      <c r="CCM62" s="1"/>
      <c r="CCO62" s="1"/>
      <c r="CCQ62" s="1"/>
      <c r="CCS62" s="1"/>
      <c r="CCU62" s="1"/>
      <c r="CCW62" s="1"/>
      <c r="CCY62" s="1"/>
      <c r="CDA62" s="1"/>
      <c r="CDC62" s="1"/>
      <c r="CDE62" s="1"/>
      <c r="CDG62" s="1"/>
      <c r="CDI62" s="1"/>
      <c r="CDK62" s="1"/>
      <c r="CDM62" s="1"/>
      <c r="CDO62" s="1"/>
      <c r="CDQ62" s="1"/>
      <c r="CDS62" s="1"/>
      <c r="CDU62" s="1"/>
      <c r="CDW62" s="1"/>
      <c r="CDY62" s="1"/>
      <c r="CEA62" s="1"/>
      <c r="CEC62" s="1"/>
      <c r="CEE62" s="1"/>
      <c r="CEG62" s="1"/>
      <c r="CEI62" s="1"/>
      <c r="CEK62" s="1"/>
      <c r="CEM62" s="1"/>
      <c r="CEO62" s="1"/>
      <c r="CEQ62" s="1"/>
      <c r="CES62" s="1"/>
      <c r="CEU62" s="1"/>
      <c r="CEW62" s="1"/>
      <c r="CEY62" s="1"/>
      <c r="CFA62" s="1"/>
      <c r="CFC62" s="1"/>
      <c r="CFE62" s="1"/>
      <c r="CFG62" s="1"/>
      <c r="CFI62" s="1"/>
      <c r="CFK62" s="1"/>
      <c r="CFM62" s="1"/>
      <c r="CFO62" s="1"/>
      <c r="CFQ62" s="1"/>
      <c r="CFS62" s="1"/>
      <c r="CFU62" s="1"/>
      <c r="CFW62" s="1"/>
      <c r="CFY62" s="1"/>
      <c r="CGA62" s="1"/>
      <c r="CGC62" s="1"/>
      <c r="CGE62" s="1"/>
      <c r="CGG62" s="1"/>
      <c r="CGI62" s="1"/>
      <c r="CGK62" s="1"/>
      <c r="CGM62" s="1"/>
      <c r="CGO62" s="1"/>
      <c r="CGQ62" s="1"/>
      <c r="CGS62" s="1"/>
      <c r="CGU62" s="1"/>
      <c r="CGW62" s="1"/>
      <c r="CGY62" s="1"/>
      <c r="CHA62" s="1"/>
      <c r="CHC62" s="1"/>
      <c r="CHE62" s="1"/>
      <c r="CHG62" s="1"/>
      <c r="CHI62" s="1"/>
      <c r="CHK62" s="1"/>
      <c r="CHM62" s="1"/>
      <c r="CHO62" s="1"/>
      <c r="CHQ62" s="1"/>
      <c r="CHS62" s="1"/>
      <c r="CHU62" s="1"/>
      <c r="CHW62" s="1"/>
      <c r="CHY62" s="1"/>
      <c r="CIA62" s="1"/>
      <c r="CIC62" s="1"/>
      <c r="CIE62" s="1"/>
      <c r="CIG62" s="1"/>
      <c r="CII62" s="1"/>
      <c r="CIK62" s="1"/>
      <c r="CIM62" s="1"/>
      <c r="CIO62" s="1"/>
      <c r="CIQ62" s="1"/>
      <c r="CIS62" s="1"/>
      <c r="CIU62" s="1"/>
      <c r="CIW62" s="1"/>
      <c r="CIY62" s="1"/>
      <c r="CJA62" s="1"/>
      <c r="CJC62" s="1"/>
      <c r="CJE62" s="1"/>
      <c r="CJG62" s="1"/>
      <c r="CJI62" s="1"/>
      <c r="CJK62" s="1"/>
      <c r="CJM62" s="1"/>
      <c r="CJO62" s="1"/>
      <c r="CJQ62" s="1"/>
      <c r="CJS62" s="1"/>
      <c r="CJU62" s="1"/>
      <c r="CJW62" s="1"/>
      <c r="CJY62" s="1"/>
      <c r="CKA62" s="1"/>
      <c r="CKC62" s="1"/>
      <c r="CKE62" s="1"/>
      <c r="CKG62" s="1"/>
      <c r="CKI62" s="1"/>
      <c r="CKK62" s="1"/>
      <c r="CKM62" s="1"/>
      <c r="CKO62" s="1"/>
      <c r="CKQ62" s="1"/>
      <c r="CKS62" s="1"/>
      <c r="CKU62" s="1"/>
      <c r="CKW62" s="1"/>
      <c r="CKY62" s="1"/>
      <c r="CLA62" s="1"/>
      <c r="CLC62" s="1"/>
      <c r="CLE62" s="1"/>
      <c r="CLG62" s="1"/>
      <c r="CLI62" s="1"/>
      <c r="CLK62" s="1"/>
      <c r="CLM62" s="1"/>
      <c r="CLO62" s="1"/>
      <c r="CLQ62" s="1"/>
      <c r="CLS62" s="1"/>
      <c r="CLU62" s="1"/>
      <c r="CLW62" s="1"/>
      <c r="CLY62" s="1"/>
      <c r="CMA62" s="1"/>
      <c r="CMC62" s="1"/>
      <c r="CME62" s="1"/>
      <c r="CMG62" s="1"/>
      <c r="CMI62" s="1"/>
      <c r="CMK62" s="1"/>
      <c r="CMM62" s="1"/>
      <c r="CMO62" s="1"/>
      <c r="CMQ62" s="1"/>
      <c r="CMS62" s="1"/>
      <c r="CMU62" s="1"/>
      <c r="CMW62" s="1"/>
      <c r="CMY62" s="1"/>
      <c r="CNA62" s="1"/>
      <c r="CNC62" s="1"/>
      <c r="CNE62" s="1"/>
      <c r="CNG62" s="1"/>
      <c r="CNI62" s="1"/>
      <c r="CNK62" s="1"/>
      <c r="CNM62" s="1"/>
      <c r="CNO62" s="1"/>
      <c r="CNQ62" s="1"/>
      <c r="CNS62" s="1"/>
      <c r="CNU62" s="1"/>
      <c r="CNW62" s="1"/>
      <c r="CNY62" s="1"/>
      <c r="COA62" s="1"/>
      <c r="COC62" s="1"/>
      <c r="COE62" s="1"/>
      <c r="COG62" s="1"/>
      <c r="COI62" s="1"/>
      <c r="COK62" s="1"/>
      <c r="COM62" s="1"/>
      <c r="COO62" s="1"/>
      <c r="COQ62" s="1"/>
      <c r="COS62" s="1"/>
      <c r="COU62" s="1"/>
      <c r="COW62" s="1"/>
      <c r="COY62" s="1"/>
      <c r="CPA62" s="1"/>
      <c r="CPC62" s="1"/>
      <c r="CPE62" s="1"/>
      <c r="CPG62" s="1"/>
      <c r="CPI62" s="1"/>
      <c r="CPK62" s="1"/>
      <c r="CPM62" s="1"/>
      <c r="CPO62" s="1"/>
      <c r="CPQ62" s="1"/>
      <c r="CPS62" s="1"/>
      <c r="CPU62" s="1"/>
      <c r="CPW62" s="1"/>
      <c r="CPY62" s="1"/>
      <c r="CQA62" s="1"/>
      <c r="CQC62" s="1"/>
      <c r="CQE62" s="1"/>
      <c r="CQG62" s="1"/>
      <c r="CQI62" s="1"/>
      <c r="CQK62" s="1"/>
      <c r="CQM62" s="1"/>
      <c r="CQO62" s="1"/>
      <c r="CQQ62" s="1"/>
      <c r="CQS62" s="1"/>
      <c r="CQU62" s="1"/>
      <c r="CQW62" s="1"/>
      <c r="CQY62" s="1"/>
      <c r="CRA62" s="1"/>
      <c r="CRC62" s="1"/>
      <c r="CRE62" s="1"/>
      <c r="CRG62" s="1"/>
      <c r="CRI62" s="1"/>
      <c r="CRK62" s="1"/>
      <c r="CRM62" s="1"/>
      <c r="CRO62" s="1"/>
      <c r="CRQ62" s="1"/>
      <c r="CRS62" s="1"/>
      <c r="CRU62" s="1"/>
      <c r="CRW62" s="1"/>
      <c r="CRY62" s="1"/>
      <c r="CSA62" s="1"/>
      <c r="CSC62" s="1"/>
      <c r="CSE62" s="1"/>
      <c r="CSG62" s="1"/>
      <c r="CSI62" s="1"/>
      <c r="CSK62" s="1"/>
      <c r="CSM62" s="1"/>
      <c r="CSO62" s="1"/>
      <c r="CSQ62" s="1"/>
      <c r="CSS62" s="1"/>
      <c r="CSU62" s="1"/>
      <c r="CSW62" s="1"/>
      <c r="CSY62" s="1"/>
      <c r="CTA62" s="1"/>
      <c r="CTC62" s="1"/>
      <c r="CTE62" s="1"/>
      <c r="CTG62" s="1"/>
      <c r="CTI62" s="1"/>
      <c r="CTK62" s="1"/>
      <c r="CTM62" s="1"/>
      <c r="CTO62" s="1"/>
      <c r="CTQ62" s="1"/>
      <c r="CTS62" s="1"/>
      <c r="CTU62" s="1"/>
      <c r="CTW62" s="1"/>
      <c r="CTY62" s="1"/>
      <c r="CUA62" s="1"/>
      <c r="CUC62" s="1"/>
      <c r="CUE62" s="1"/>
      <c r="CUG62" s="1"/>
      <c r="CUI62" s="1"/>
      <c r="CUK62" s="1"/>
      <c r="CUM62" s="1"/>
      <c r="CUO62" s="1"/>
      <c r="CUQ62" s="1"/>
      <c r="CUS62" s="1"/>
      <c r="CUU62" s="1"/>
      <c r="CUW62" s="1"/>
      <c r="CUY62" s="1"/>
      <c r="CVA62" s="1"/>
      <c r="CVC62" s="1"/>
      <c r="CVE62" s="1"/>
      <c r="CVG62" s="1"/>
      <c r="CVI62" s="1"/>
      <c r="CVK62" s="1"/>
      <c r="CVM62" s="1"/>
      <c r="CVO62" s="1"/>
      <c r="CVQ62" s="1"/>
      <c r="CVS62" s="1"/>
      <c r="CVU62" s="1"/>
      <c r="CVW62" s="1"/>
      <c r="CVY62" s="1"/>
      <c r="CWA62" s="1"/>
      <c r="CWC62" s="1"/>
      <c r="CWE62" s="1"/>
      <c r="CWG62" s="1"/>
      <c r="CWI62" s="1"/>
      <c r="CWK62" s="1"/>
      <c r="CWM62" s="1"/>
      <c r="CWO62" s="1"/>
      <c r="CWQ62" s="1"/>
      <c r="CWS62" s="1"/>
      <c r="CWU62" s="1"/>
      <c r="CWW62" s="1"/>
      <c r="CWY62" s="1"/>
      <c r="CXA62" s="1"/>
      <c r="CXC62" s="1"/>
      <c r="CXE62" s="1"/>
      <c r="CXG62" s="1"/>
      <c r="CXI62" s="1"/>
      <c r="CXK62" s="1"/>
      <c r="CXM62" s="1"/>
      <c r="CXO62" s="1"/>
      <c r="CXQ62" s="1"/>
      <c r="CXS62" s="1"/>
      <c r="CXU62" s="1"/>
      <c r="CXW62" s="1"/>
      <c r="CXY62" s="1"/>
      <c r="CYA62" s="1"/>
      <c r="CYC62" s="1"/>
      <c r="CYE62" s="1"/>
      <c r="CYG62" s="1"/>
      <c r="CYI62" s="1"/>
      <c r="CYK62" s="1"/>
      <c r="CYM62" s="1"/>
      <c r="CYO62" s="1"/>
      <c r="CYQ62" s="1"/>
      <c r="CYS62" s="1"/>
      <c r="CYU62" s="1"/>
      <c r="CYW62" s="1"/>
      <c r="CYY62" s="1"/>
      <c r="CZA62" s="1"/>
      <c r="CZC62" s="1"/>
      <c r="CZE62" s="1"/>
      <c r="CZG62" s="1"/>
      <c r="CZI62" s="1"/>
      <c r="CZK62" s="1"/>
      <c r="CZM62" s="1"/>
      <c r="CZO62" s="1"/>
      <c r="CZQ62" s="1"/>
      <c r="CZS62" s="1"/>
      <c r="CZU62" s="1"/>
      <c r="CZW62" s="1"/>
      <c r="CZY62" s="1"/>
      <c r="DAA62" s="1"/>
      <c r="DAC62" s="1"/>
      <c r="DAE62" s="1"/>
      <c r="DAG62" s="1"/>
      <c r="DAI62" s="1"/>
      <c r="DAK62" s="1"/>
      <c r="DAM62" s="1"/>
      <c r="DAO62" s="1"/>
      <c r="DAQ62" s="1"/>
      <c r="DAS62" s="1"/>
      <c r="DAU62" s="1"/>
      <c r="DAW62" s="1"/>
      <c r="DAY62" s="1"/>
      <c r="DBA62" s="1"/>
      <c r="DBC62" s="1"/>
      <c r="DBE62" s="1"/>
      <c r="DBG62" s="1"/>
      <c r="DBI62" s="1"/>
      <c r="DBK62" s="1"/>
      <c r="DBM62" s="1"/>
      <c r="DBO62" s="1"/>
      <c r="DBQ62" s="1"/>
      <c r="DBS62" s="1"/>
      <c r="DBU62" s="1"/>
      <c r="DBW62" s="1"/>
      <c r="DBY62" s="1"/>
      <c r="DCA62" s="1"/>
      <c r="DCC62" s="1"/>
      <c r="DCE62" s="1"/>
      <c r="DCG62" s="1"/>
      <c r="DCI62" s="1"/>
      <c r="DCK62" s="1"/>
      <c r="DCM62" s="1"/>
      <c r="DCO62" s="1"/>
      <c r="DCQ62" s="1"/>
      <c r="DCS62" s="1"/>
      <c r="DCU62" s="1"/>
      <c r="DCW62" s="1"/>
      <c r="DCY62" s="1"/>
      <c r="DDA62" s="1"/>
      <c r="DDC62" s="1"/>
      <c r="DDE62" s="1"/>
      <c r="DDG62" s="1"/>
      <c r="DDI62" s="1"/>
      <c r="DDK62" s="1"/>
      <c r="DDM62" s="1"/>
      <c r="DDO62" s="1"/>
      <c r="DDQ62" s="1"/>
      <c r="DDS62" s="1"/>
      <c r="DDU62" s="1"/>
      <c r="DDW62" s="1"/>
      <c r="DDY62" s="1"/>
      <c r="DEA62" s="1"/>
      <c r="DEC62" s="1"/>
      <c r="DEE62" s="1"/>
      <c r="DEG62" s="1"/>
      <c r="DEI62" s="1"/>
      <c r="DEK62" s="1"/>
      <c r="DEM62" s="1"/>
      <c r="DEO62" s="1"/>
      <c r="DEQ62" s="1"/>
      <c r="DES62" s="1"/>
      <c r="DEU62" s="1"/>
      <c r="DEW62" s="1"/>
      <c r="DEY62" s="1"/>
      <c r="DFA62" s="1"/>
      <c r="DFC62" s="1"/>
      <c r="DFE62" s="1"/>
      <c r="DFG62" s="1"/>
      <c r="DFI62" s="1"/>
      <c r="DFK62" s="1"/>
      <c r="DFM62" s="1"/>
      <c r="DFO62" s="1"/>
      <c r="DFQ62" s="1"/>
      <c r="DFS62" s="1"/>
      <c r="DFU62" s="1"/>
      <c r="DFW62" s="1"/>
      <c r="DFY62" s="1"/>
      <c r="DGA62" s="1"/>
      <c r="DGC62" s="1"/>
      <c r="DGE62" s="1"/>
      <c r="DGG62" s="1"/>
      <c r="DGI62" s="1"/>
      <c r="DGK62" s="1"/>
      <c r="DGM62" s="1"/>
      <c r="DGO62" s="1"/>
      <c r="DGQ62" s="1"/>
      <c r="DGS62" s="1"/>
      <c r="DGU62" s="1"/>
      <c r="DGW62" s="1"/>
      <c r="DGY62" s="1"/>
      <c r="DHA62" s="1"/>
      <c r="DHC62" s="1"/>
      <c r="DHE62" s="1"/>
      <c r="DHG62" s="1"/>
      <c r="DHI62" s="1"/>
      <c r="DHK62" s="1"/>
      <c r="DHM62" s="1"/>
      <c r="DHO62" s="1"/>
      <c r="DHQ62" s="1"/>
      <c r="DHS62" s="1"/>
      <c r="DHU62" s="1"/>
      <c r="DHW62" s="1"/>
      <c r="DHY62" s="1"/>
      <c r="DIA62" s="1"/>
      <c r="DIC62" s="1"/>
      <c r="DIE62" s="1"/>
      <c r="DIG62" s="1"/>
      <c r="DII62" s="1"/>
      <c r="DIK62" s="1"/>
      <c r="DIM62" s="1"/>
      <c r="DIO62" s="1"/>
      <c r="DIQ62" s="1"/>
      <c r="DIS62" s="1"/>
      <c r="DIU62" s="1"/>
      <c r="DIW62" s="1"/>
      <c r="DIY62" s="1"/>
      <c r="DJA62" s="1"/>
      <c r="DJC62" s="1"/>
      <c r="DJE62" s="1"/>
      <c r="DJG62" s="1"/>
      <c r="DJI62" s="1"/>
      <c r="DJK62" s="1"/>
      <c r="DJM62" s="1"/>
      <c r="DJO62" s="1"/>
      <c r="DJQ62" s="1"/>
      <c r="DJS62" s="1"/>
      <c r="DJU62" s="1"/>
      <c r="DJW62" s="1"/>
      <c r="DJY62" s="1"/>
      <c r="DKA62" s="1"/>
      <c r="DKC62" s="1"/>
      <c r="DKE62" s="1"/>
      <c r="DKG62" s="1"/>
      <c r="DKI62" s="1"/>
      <c r="DKK62" s="1"/>
      <c r="DKM62" s="1"/>
      <c r="DKO62" s="1"/>
      <c r="DKQ62" s="1"/>
      <c r="DKS62" s="1"/>
      <c r="DKU62" s="1"/>
      <c r="DKW62" s="1"/>
      <c r="DKY62" s="1"/>
      <c r="DLA62" s="1"/>
      <c r="DLC62" s="1"/>
      <c r="DLE62" s="1"/>
      <c r="DLG62" s="1"/>
      <c r="DLI62" s="1"/>
      <c r="DLK62" s="1"/>
      <c r="DLM62" s="1"/>
      <c r="DLO62" s="1"/>
      <c r="DLQ62" s="1"/>
      <c r="DLS62" s="1"/>
      <c r="DLU62" s="1"/>
      <c r="DLW62" s="1"/>
      <c r="DLY62" s="1"/>
      <c r="DMA62" s="1"/>
      <c r="DMC62" s="1"/>
      <c r="DME62" s="1"/>
      <c r="DMG62" s="1"/>
      <c r="DMI62" s="1"/>
      <c r="DMK62" s="1"/>
      <c r="DMM62" s="1"/>
      <c r="DMO62" s="1"/>
      <c r="DMQ62" s="1"/>
      <c r="DMS62" s="1"/>
      <c r="DMU62" s="1"/>
      <c r="DMW62" s="1"/>
      <c r="DMY62" s="1"/>
      <c r="DNA62" s="1"/>
      <c r="DNC62" s="1"/>
      <c r="DNE62" s="1"/>
      <c r="DNG62" s="1"/>
      <c r="DNI62" s="1"/>
      <c r="DNK62" s="1"/>
      <c r="DNM62" s="1"/>
      <c r="DNO62" s="1"/>
      <c r="DNQ62" s="1"/>
      <c r="DNS62" s="1"/>
      <c r="DNU62" s="1"/>
      <c r="DNW62" s="1"/>
      <c r="DNY62" s="1"/>
      <c r="DOA62" s="1"/>
      <c r="DOC62" s="1"/>
      <c r="DOE62" s="1"/>
      <c r="DOG62" s="1"/>
      <c r="DOI62" s="1"/>
      <c r="DOK62" s="1"/>
      <c r="DOM62" s="1"/>
      <c r="DOO62" s="1"/>
      <c r="DOQ62" s="1"/>
      <c r="DOS62" s="1"/>
      <c r="DOU62" s="1"/>
      <c r="DOW62" s="1"/>
      <c r="DOY62" s="1"/>
      <c r="DPA62" s="1"/>
      <c r="DPC62" s="1"/>
      <c r="DPE62" s="1"/>
      <c r="DPG62" s="1"/>
      <c r="DPI62" s="1"/>
      <c r="DPK62" s="1"/>
      <c r="DPM62" s="1"/>
      <c r="DPO62" s="1"/>
      <c r="DPQ62" s="1"/>
      <c r="DPS62" s="1"/>
      <c r="DPU62" s="1"/>
      <c r="DPW62" s="1"/>
      <c r="DPY62" s="1"/>
      <c r="DQA62" s="1"/>
      <c r="DQC62" s="1"/>
      <c r="DQE62" s="1"/>
      <c r="DQG62" s="1"/>
      <c r="DQI62" s="1"/>
      <c r="DQK62" s="1"/>
      <c r="DQM62" s="1"/>
      <c r="DQO62" s="1"/>
      <c r="DQQ62" s="1"/>
      <c r="DQS62" s="1"/>
      <c r="DQU62" s="1"/>
      <c r="DQW62" s="1"/>
      <c r="DQY62" s="1"/>
      <c r="DRA62" s="1"/>
      <c r="DRC62" s="1"/>
      <c r="DRE62" s="1"/>
      <c r="DRG62" s="1"/>
      <c r="DRI62" s="1"/>
      <c r="DRK62" s="1"/>
      <c r="DRM62" s="1"/>
      <c r="DRO62" s="1"/>
      <c r="DRQ62" s="1"/>
      <c r="DRS62" s="1"/>
      <c r="DRU62" s="1"/>
      <c r="DRW62" s="1"/>
      <c r="DRY62" s="1"/>
      <c r="DSA62" s="1"/>
      <c r="DSC62" s="1"/>
      <c r="DSE62" s="1"/>
      <c r="DSG62" s="1"/>
      <c r="DSI62" s="1"/>
      <c r="DSK62" s="1"/>
      <c r="DSM62" s="1"/>
      <c r="DSO62" s="1"/>
      <c r="DSQ62" s="1"/>
      <c r="DSS62" s="1"/>
      <c r="DSU62" s="1"/>
      <c r="DSW62" s="1"/>
      <c r="DSY62" s="1"/>
      <c r="DTA62" s="1"/>
      <c r="DTC62" s="1"/>
      <c r="DTE62" s="1"/>
      <c r="DTG62" s="1"/>
      <c r="DTI62" s="1"/>
      <c r="DTK62" s="1"/>
      <c r="DTM62" s="1"/>
      <c r="DTO62" s="1"/>
      <c r="DTQ62" s="1"/>
      <c r="DTS62" s="1"/>
      <c r="DTU62" s="1"/>
      <c r="DTW62" s="1"/>
      <c r="DTY62" s="1"/>
      <c r="DUA62" s="1"/>
      <c r="DUC62" s="1"/>
      <c r="DUE62" s="1"/>
      <c r="DUG62" s="1"/>
      <c r="DUI62" s="1"/>
      <c r="DUK62" s="1"/>
      <c r="DUM62" s="1"/>
      <c r="DUO62" s="1"/>
      <c r="DUQ62" s="1"/>
      <c r="DUS62" s="1"/>
      <c r="DUU62" s="1"/>
      <c r="DUW62" s="1"/>
      <c r="DUY62" s="1"/>
      <c r="DVA62" s="1"/>
      <c r="DVC62" s="1"/>
      <c r="DVE62" s="1"/>
      <c r="DVG62" s="1"/>
      <c r="DVI62" s="1"/>
      <c r="DVK62" s="1"/>
      <c r="DVM62" s="1"/>
      <c r="DVO62" s="1"/>
      <c r="DVQ62" s="1"/>
      <c r="DVS62" s="1"/>
      <c r="DVU62" s="1"/>
      <c r="DVW62" s="1"/>
      <c r="DVY62" s="1"/>
      <c r="DWA62" s="1"/>
      <c r="DWC62" s="1"/>
      <c r="DWE62" s="1"/>
      <c r="DWG62" s="1"/>
      <c r="DWI62" s="1"/>
      <c r="DWK62" s="1"/>
      <c r="DWM62" s="1"/>
      <c r="DWO62" s="1"/>
      <c r="DWQ62" s="1"/>
      <c r="DWS62" s="1"/>
      <c r="DWU62" s="1"/>
      <c r="DWW62" s="1"/>
      <c r="DWY62" s="1"/>
      <c r="DXA62" s="1"/>
      <c r="DXC62" s="1"/>
      <c r="DXE62" s="1"/>
      <c r="DXG62" s="1"/>
      <c r="DXI62" s="1"/>
      <c r="DXK62" s="1"/>
      <c r="DXM62" s="1"/>
      <c r="DXO62" s="1"/>
      <c r="DXQ62" s="1"/>
      <c r="DXS62" s="1"/>
      <c r="DXU62" s="1"/>
      <c r="DXW62" s="1"/>
      <c r="DXY62" s="1"/>
      <c r="DYA62" s="1"/>
      <c r="DYC62" s="1"/>
      <c r="DYE62" s="1"/>
      <c r="DYG62" s="1"/>
      <c r="DYI62" s="1"/>
      <c r="DYK62" s="1"/>
      <c r="DYM62" s="1"/>
      <c r="DYO62" s="1"/>
      <c r="DYQ62" s="1"/>
      <c r="DYS62" s="1"/>
      <c r="DYU62" s="1"/>
      <c r="DYW62" s="1"/>
      <c r="DYY62" s="1"/>
      <c r="DZA62" s="1"/>
      <c r="DZC62" s="1"/>
      <c r="DZE62" s="1"/>
      <c r="DZG62" s="1"/>
      <c r="DZI62" s="1"/>
      <c r="DZK62" s="1"/>
      <c r="DZM62" s="1"/>
      <c r="DZO62" s="1"/>
      <c r="DZQ62" s="1"/>
      <c r="DZS62" s="1"/>
      <c r="DZU62" s="1"/>
      <c r="DZW62" s="1"/>
      <c r="DZY62" s="1"/>
      <c r="EAA62" s="1"/>
      <c r="EAC62" s="1"/>
      <c r="EAE62" s="1"/>
      <c r="EAG62" s="1"/>
      <c r="EAI62" s="1"/>
      <c r="EAK62" s="1"/>
      <c r="EAM62" s="1"/>
      <c r="EAO62" s="1"/>
      <c r="EAQ62" s="1"/>
      <c r="EAS62" s="1"/>
      <c r="EAU62" s="1"/>
      <c r="EAW62" s="1"/>
      <c r="EAY62" s="1"/>
      <c r="EBA62" s="1"/>
      <c r="EBC62" s="1"/>
      <c r="EBE62" s="1"/>
      <c r="EBG62" s="1"/>
      <c r="EBI62" s="1"/>
      <c r="EBK62" s="1"/>
      <c r="EBM62" s="1"/>
      <c r="EBO62" s="1"/>
      <c r="EBQ62" s="1"/>
      <c r="EBS62" s="1"/>
      <c r="EBU62" s="1"/>
      <c r="EBW62" s="1"/>
      <c r="EBY62" s="1"/>
      <c r="ECA62" s="1"/>
      <c r="ECC62" s="1"/>
      <c r="ECE62" s="1"/>
      <c r="ECG62" s="1"/>
      <c r="ECI62" s="1"/>
      <c r="ECK62" s="1"/>
      <c r="ECM62" s="1"/>
      <c r="ECO62" s="1"/>
      <c r="ECQ62" s="1"/>
      <c r="ECS62" s="1"/>
      <c r="ECU62" s="1"/>
      <c r="ECW62" s="1"/>
      <c r="ECY62" s="1"/>
      <c r="EDA62" s="1"/>
      <c r="EDC62" s="1"/>
      <c r="EDE62" s="1"/>
      <c r="EDG62" s="1"/>
      <c r="EDI62" s="1"/>
      <c r="EDK62" s="1"/>
      <c r="EDM62" s="1"/>
      <c r="EDO62" s="1"/>
      <c r="EDQ62" s="1"/>
      <c r="EDS62" s="1"/>
      <c r="EDU62" s="1"/>
      <c r="EDW62" s="1"/>
      <c r="EDY62" s="1"/>
      <c r="EEA62" s="1"/>
      <c r="EEC62" s="1"/>
      <c r="EEE62" s="1"/>
      <c r="EEG62" s="1"/>
      <c r="EEI62" s="1"/>
      <c r="EEK62" s="1"/>
      <c r="EEM62" s="1"/>
      <c r="EEO62" s="1"/>
      <c r="EEQ62" s="1"/>
      <c r="EES62" s="1"/>
      <c r="EEU62" s="1"/>
      <c r="EEW62" s="1"/>
      <c r="EEY62" s="1"/>
      <c r="EFA62" s="1"/>
      <c r="EFC62" s="1"/>
      <c r="EFE62" s="1"/>
      <c r="EFG62" s="1"/>
      <c r="EFI62" s="1"/>
      <c r="EFK62" s="1"/>
      <c r="EFM62" s="1"/>
      <c r="EFO62" s="1"/>
      <c r="EFQ62" s="1"/>
      <c r="EFS62" s="1"/>
      <c r="EFU62" s="1"/>
      <c r="EFW62" s="1"/>
      <c r="EFY62" s="1"/>
      <c r="EGA62" s="1"/>
      <c r="EGC62" s="1"/>
      <c r="EGE62" s="1"/>
      <c r="EGG62" s="1"/>
      <c r="EGI62" s="1"/>
      <c r="EGK62" s="1"/>
      <c r="EGM62" s="1"/>
      <c r="EGO62" s="1"/>
      <c r="EGQ62" s="1"/>
      <c r="EGS62" s="1"/>
      <c r="EGU62" s="1"/>
      <c r="EGW62" s="1"/>
      <c r="EGY62" s="1"/>
      <c r="EHA62" s="1"/>
      <c r="EHC62" s="1"/>
      <c r="EHE62" s="1"/>
      <c r="EHG62" s="1"/>
      <c r="EHI62" s="1"/>
      <c r="EHK62" s="1"/>
      <c r="EHM62" s="1"/>
      <c r="EHO62" s="1"/>
      <c r="EHQ62" s="1"/>
      <c r="EHS62" s="1"/>
      <c r="EHU62" s="1"/>
      <c r="EHW62" s="1"/>
      <c r="EHY62" s="1"/>
      <c r="EIA62" s="1"/>
      <c r="EIC62" s="1"/>
      <c r="EIE62" s="1"/>
      <c r="EIG62" s="1"/>
      <c r="EII62" s="1"/>
      <c r="EIK62" s="1"/>
      <c r="EIM62" s="1"/>
      <c r="EIO62" s="1"/>
      <c r="EIQ62" s="1"/>
      <c r="EIS62" s="1"/>
      <c r="EIU62" s="1"/>
      <c r="EIW62" s="1"/>
      <c r="EIY62" s="1"/>
      <c r="EJA62" s="1"/>
      <c r="EJC62" s="1"/>
      <c r="EJE62" s="1"/>
      <c r="EJG62" s="1"/>
      <c r="EJI62" s="1"/>
      <c r="EJK62" s="1"/>
      <c r="EJM62" s="1"/>
      <c r="EJO62" s="1"/>
      <c r="EJQ62" s="1"/>
      <c r="EJS62" s="1"/>
      <c r="EJU62" s="1"/>
      <c r="EJW62" s="1"/>
      <c r="EJY62" s="1"/>
      <c r="EKA62" s="1"/>
      <c r="EKC62" s="1"/>
      <c r="EKE62" s="1"/>
      <c r="EKG62" s="1"/>
      <c r="EKI62" s="1"/>
      <c r="EKK62" s="1"/>
      <c r="EKM62" s="1"/>
      <c r="EKO62" s="1"/>
      <c r="EKQ62" s="1"/>
      <c r="EKS62" s="1"/>
      <c r="EKU62" s="1"/>
      <c r="EKW62" s="1"/>
      <c r="EKY62" s="1"/>
      <c r="ELA62" s="1"/>
      <c r="ELC62" s="1"/>
      <c r="ELE62" s="1"/>
      <c r="ELG62" s="1"/>
      <c r="ELI62" s="1"/>
      <c r="ELK62" s="1"/>
      <c r="ELM62" s="1"/>
      <c r="ELO62" s="1"/>
      <c r="ELQ62" s="1"/>
      <c r="ELS62" s="1"/>
      <c r="ELU62" s="1"/>
      <c r="ELW62" s="1"/>
      <c r="ELY62" s="1"/>
      <c r="EMA62" s="1"/>
      <c r="EMC62" s="1"/>
      <c r="EME62" s="1"/>
      <c r="EMG62" s="1"/>
      <c r="EMI62" s="1"/>
      <c r="EMK62" s="1"/>
      <c r="EMM62" s="1"/>
      <c r="EMO62" s="1"/>
      <c r="EMQ62" s="1"/>
      <c r="EMS62" s="1"/>
      <c r="EMU62" s="1"/>
      <c r="EMW62" s="1"/>
      <c r="EMY62" s="1"/>
      <c r="ENA62" s="1"/>
      <c r="ENC62" s="1"/>
      <c r="ENE62" s="1"/>
      <c r="ENG62" s="1"/>
      <c r="ENI62" s="1"/>
      <c r="ENK62" s="1"/>
      <c r="ENM62" s="1"/>
      <c r="ENO62" s="1"/>
      <c r="ENQ62" s="1"/>
      <c r="ENS62" s="1"/>
      <c r="ENU62" s="1"/>
      <c r="ENW62" s="1"/>
      <c r="ENY62" s="1"/>
      <c r="EOA62" s="1"/>
      <c r="EOC62" s="1"/>
      <c r="EOE62" s="1"/>
      <c r="EOG62" s="1"/>
      <c r="EOI62" s="1"/>
      <c r="EOK62" s="1"/>
      <c r="EOM62" s="1"/>
      <c r="EOO62" s="1"/>
      <c r="EOQ62" s="1"/>
      <c r="EOS62" s="1"/>
      <c r="EOU62" s="1"/>
      <c r="EOW62" s="1"/>
      <c r="EOY62" s="1"/>
      <c r="EPA62" s="1"/>
      <c r="EPC62" s="1"/>
      <c r="EPE62" s="1"/>
      <c r="EPG62" s="1"/>
      <c r="EPI62" s="1"/>
      <c r="EPK62" s="1"/>
      <c r="EPM62" s="1"/>
      <c r="EPO62" s="1"/>
      <c r="EPQ62" s="1"/>
      <c r="EPS62" s="1"/>
      <c r="EPU62" s="1"/>
      <c r="EPW62" s="1"/>
      <c r="EPY62" s="1"/>
      <c r="EQA62" s="1"/>
      <c r="EQC62" s="1"/>
      <c r="EQE62" s="1"/>
      <c r="EQG62" s="1"/>
      <c r="EQI62" s="1"/>
      <c r="EQK62" s="1"/>
      <c r="EQM62" s="1"/>
      <c r="EQO62" s="1"/>
      <c r="EQQ62" s="1"/>
      <c r="EQS62" s="1"/>
      <c r="EQU62" s="1"/>
      <c r="EQW62" s="1"/>
      <c r="EQY62" s="1"/>
      <c r="ERA62" s="1"/>
      <c r="ERC62" s="1"/>
      <c r="ERE62" s="1"/>
      <c r="ERG62" s="1"/>
      <c r="ERI62" s="1"/>
      <c r="ERK62" s="1"/>
      <c r="ERM62" s="1"/>
      <c r="ERO62" s="1"/>
      <c r="ERQ62" s="1"/>
      <c r="ERS62" s="1"/>
      <c r="ERU62" s="1"/>
      <c r="ERW62" s="1"/>
      <c r="ERY62" s="1"/>
      <c r="ESA62" s="1"/>
      <c r="ESC62" s="1"/>
      <c r="ESE62" s="1"/>
      <c r="ESG62" s="1"/>
      <c r="ESI62" s="1"/>
      <c r="ESK62" s="1"/>
      <c r="ESM62" s="1"/>
      <c r="ESO62" s="1"/>
      <c r="ESQ62" s="1"/>
      <c r="ESS62" s="1"/>
      <c r="ESU62" s="1"/>
      <c r="ESW62" s="1"/>
      <c r="ESY62" s="1"/>
      <c r="ETA62" s="1"/>
      <c r="ETC62" s="1"/>
      <c r="ETE62" s="1"/>
      <c r="ETG62" s="1"/>
      <c r="ETI62" s="1"/>
      <c r="ETK62" s="1"/>
      <c r="ETM62" s="1"/>
      <c r="ETO62" s="1"/>
      <c r="ETQ62" s="1"/>
      <c r="ETS62" s="1"/>
      <c r="ETU62" s="1"/>
      <c r="ETW62" s="1"/>
      <c r="ETY62" s="1"/>
      <c r="EUA62" s="1"/>
      <c r="EUC62" s="1"/>
      <c r="EUE62" s="1"/>
      <c r="EUG62" s="1"/>
      <c r="EUI62" s="1"/>
      <c r="EUK62" s="1"/>
      <c r="EUM62" s="1"/>
      <c r="EUO62" s="1"/>
      <c r="EUQ62" s="1"/>
      <c r="EUS62" s="1"/>
      <c r="EUU62" s="1"/>
      <c r="EUW62" s="1"/>
      <c r="EUY62" s="1"/>
      <c r="EVA62" s="1"/>
      <c r="EVC62" s="1"/>
      <c r="EVE62" s="1"/>
      <c r="EVG62" s="1"/>
      <c r="EVI62" s="1"/>
      <c r="EVK62" s="1"/>
      <c r="EVM62" s="1"/>
      <c r="EVO62" s="1"/>
      <c r="EVQ62" s="1"/>
      <c r="EVS62" s="1"/>
      <c r="EVU62" s="1"/>
      <c r="EVW62" s="1"/>
      <c r="EVY62" s="1"/>
      <c r="EWA62" s="1"/>
      <c r="EWC62" s="1"/>
      <c r="EWE62" s="1"/>
      <c r="EWG62" s="1"/>
      <c r="EWI62" s="1"/>
      <c r="EWK62" s="1"/>
      <c r="EWM62" s="1"/>
      <c r="EWO62" s="1"/>
      <c r="EWQ62" s="1"/>
      <c r="EWS62" s="1"/>
      <c r="EWU62" s="1"/>
      <c r="EWW62" s="1"/>
      <c r="EWY62" s="1"/>
      <c r="EXA62" s="1"/>
      <c r="EXC62" s="1"/>
      <c r="EXE62" s="1"/>
      <c r="EXG62" s="1"/>
      <c r="EXI62" s="1"/>
      <c r="EXK62" s="1"/>
      <c r="EXM62" s="1"/>
      <c r="EXO62" s="1"/>
      <c r="EXQ62" s="1"/>
      <c r="EXS62" s="1"/>
      <c r="EXU62" s="1"/>
      <c r="EXW62" s="1"/>
      <c r="EXY62" s="1"/>
      <c r="EYA62" s="1"/>
      <c r="EYC62" s="1"/>
      <c r="EYE62" s="1"/>
      <c r="EYG62" s="1"/>
      <c r="EYI62" s="1"/>
      <c r="EYK62" s="1"/>
      <c r="EYM62" s="1"/>
      <c r="EYO62" s="1"/>
      <c r="EYQ62" s="1"/>
      <c r="EYS62" s="1"/>
      <c r="EYU62" s="1"/>
      <c r="EYW62" s="1"/>
      <c r="EYY62" s="1"/>
      <c r="EZA62" s="1"/>
      <c r="EZC62" s="1"/>
      <c r="EZE62" s="1"/>
      <c r="EZG62" s="1"/>
      <c r="EZI62" s="1"/>
      <c r="EZK62" s="1"/>
      <c r="EZM62" s="1"/>
      <c r="EZO62" s="1"/>
      <c r="EZQ62" s="1"/>
      <c r="EZS62" s="1"/>
      <c r="EZU62" s="1"/>
      <c r="EZW62" s="1"/>
      <c r="EZY62" s="1"/>
      <c r="FAA62" s="1"/>
      <c r="FAC62" s="1"/>
      <c r="FAE62" s="1"/>
      <c r="FAG62" s="1"/>
      <c r="FAI62" s="1"/>
      <c r="FAK62" s="1"/>
      <c r="FAM62" s="1"/>
      <c r="FAO62" s="1"/>
      <c r="FAQ62" s="1"/>
      <c r="FAS62" s="1"/>
      <c r="FAU62" s="1"/>
      <c r="FAW62" s="1"/>
      <c r="FAY62" s="1"/>
      <c r="FBA62" s="1"/>
      <c r="FBC62" s="1"/>
      <c r="FBE62" s="1"/>
      <c r="FBG62" s="1"/>
      <c r="FBI62" s="1"/>
      <c r="FBK62" s="1"/>
      <c r="FBM62" s="1"/>
      <c r="FBO62" s="1"/>
      <c r="FBQ62" s="1"/>
      <c r="FBS62" s="1"/>
      <c r="FBU62" s="1"/>
      <c r="FBW62" s="1"/>
      <c r="FBY62" s="1"/>
      <c r="FCA62" s="1"/>
      <c r="FCC62" s="1"/>
      <c r="FCE62" s="1"/>
      <c r="FCG62" s="1"/>
      <c r="FCI62" s="1"/>
      <c r="FCK62" s="1"/>
      <c r="FCM62" s="1"/>
      <c r="FCO62" s="1"/>
      <c r="FCQ62" s="1"/>
      <c r="FCS62" s="1"/>
      <c r="FCU62" s="1"/>
      <c r="FCW62" s="1"/>
      <c r="FCY62" s="1"/>
      <c r="FDA62" s="1"/>
      <c r="FDC62" s="1"/>
      <c r="FDE62" s="1"/>
      <c r="FDG62" s="1"/>
      <c r="FDI62" s="1"/>
      <c r="FDK62" s="1"/>
      <c r="FDM62" s="1"/>
      <c r="FDO62" s="1"/>
      <c r="FDQ62" s="1"/>
      <c r="FDS62" s="1"/>
      <c r="FDU62" s="1"/>
      <c r="FDW62" s="1"/>
      <c r="FDY62" s="1"/>
      <c r="FEA62" s="1"/>
      <c r="FEC62" s="1"/>
      <c r="FEE62" s="1"/>
      <c r="FEG62" s="1"/>
      <c r="FEI62" s="1"/>
      <c r="FEK62" s="1"/>
      <c r="FEM62" s="1"/>
      <c r="FEO62" s="1"/>
      <c r="FEQ62" s="1"/>
      <c r="FES62" s="1"/>
      <c r="FEU62" s="1"/>
      <c r="FEW62" s="1"/>
      <c r="FEY62" s="1"/>
      <c r="FFA62" s="1"/>
      <c r="FFC62" s="1"/>
      <c r="FFE62" s="1"/>
      <c r="FFG62" s="1"/>
      <c r="FFI62" s="1"/>
      <c r="FFK62" s="1"/>
      <c r="FFM62" s="1"/>
      <c r="FFO62" s="1"/>
      <c r="FFQ62" s="1"/>
      <c r="FFS62" s="1"/>
      <c r="FFU62" s="1"/>
      <c r="FFW62" s="1"/>
      <c r="FFY62" s="1"/>
      <c r="FGA62" s="1"/>
      <c r="FGC62" s="1"/>
      <c r="FGE62" s="1"/>
      <c r="FGG62" s="1"/>
      <c r="FGI62" s="1"/>
      <c r="FGK62" s="1"/>
      <c r="FGM62" s="1"/>
      <c r="FGO62" s="1"/>
      <c r="FGQ62" s="1"/>
      <c r="FGS62" s="1"/>
      <c r="FGU62" s="1"/>
      <c r="FGW62" s="1"/>
      <c r="FGY62" s="1"/>
      <c r="FHA62" s="1"/>
      <c r="FHC62" s="1"/>
      <c r="FHE62" s="1"/>
      <c r="FHG62" s="1"/>
      <c r="FHI62" s="1"/>
      <c r="FHK62" s="1"/>
      <c r="FHM62" s="1"/>
      <c r="FHO62" s="1"/>
      <c r="FHQ62" s="1"/>
      <c r="FHS62" s="1"/>
      <c r="FHU62" s="1"/>
      <c r="FHW62" s="1"/>
      <c r="FHY62" s="1"/>
      <c r="FIA62" s="1"/>
      <c r="FIC62" s="1"/>
      <c r="FIE62" s="1"/>
      <c r="FIG62" s="1"/>
      <c r="FII62" s="1"/>
      <c r="FIK62" s="1"/>
      <c r="FIM62" s="1"/>
      <c r="FIO62" s="1"/>
      <c r="FIQ62" s="1"/>
      <c r="FIS62" s="1"/>
      <c r="FIU62" s="1"/>
      <c r="FIW62" s="1"/>
      <c r="FIY62" s="1"/>
      <c r="FJA62" s="1"/>
      <c r="FJC62" s="1"/>
      <c r="FJE62" s="1"/>
      <c r="FJG62" s="1"/>
      <c r="FJI62" s="1"/>
      <c r="FJK62" s="1"/>
      <c r="FJM62" s="1"/>
      <c r="FJO62" s="1"/>
      <c r="FJQ62" s="1"/>
      <c r="FJS62" s="1"/>
      <c r="FJU62" s="1"/>
      <c r="FJW62" s="1"/>
      <c r="FJY62" s="1"/>
      <c r="FKA62" s="1"/>
      <c r="FKC62" s="1"/>
      <c r="FKE62" s="1"/>
      <c r="FKG62" s="1"/>
      <c r="FKI62" s="1"/>
      <c r="FKK62" s="1"/>
      <c r="FKM62" s="1"/>
      <c r="FKO62" s="1"/>
      <c r="FKQ62" s="1"/>
      <c r="FKS62" s="1"/>
      <c r="FKU62" s="1"/>
      <c r="FKW62" s="1"/>
      <c r="FKY62" s="1"/>
      <c r="FLA62" s="1"/>
      <c r="FLC62" s="1"/>
      <c r="FLE62" s="1"/>
      <c r="FLG62" s="1"/>
      <c r="FLI62" s="1"/>
      <c r="FLK62" s="1"/>
      <c r="FLM62" s="1"/>
      <c r="FLO62" s="1"/>
      <c r="FLQ62" s="1"/>
      <c r="FLS62" s="1"/>
      <c r="FLU62" s="1"/>
      <c r="FLW62" s="1"/>
      <c r="FLY62" s="1"/>
      <c r="FMA62" s="1"/>
      <c r="FMC62" s="1"/>
      <c r="FME62" s="1"/>
      <c r="FMG62" s="1"/>
      <c r="FMI62" s="1"/>
      <c r="FMK62" s="1"/>
      <c r="FMM62" s="1"/>
      <c r="FMO62" s="1"/>
      <c r="FMQ62" s="1"/>
      <c r="FMS62" s="1"/>
      <c r="FMU62" s="1"/>
      <c r="FMW62" s="1"/>
      <c r="FMY62" s="1"/>
      <c r="FNA62" s="1"/>
      <c r="FNC62" s="1"/>
      <c r="FNE62" s="1"/>
      <c r="FNG62" s="1"/>
      <c r="FNI62" s="1"/>
      <c r="FNK62" s="1"/>
      <c r="FNM62" s="1"/>
      <c r="FNO62" s="1"/>
      <c r="FNQ62" s="1"/>
      <c r="FNS62" s="1"/>
      <c r="FNU62" s="1"/>
      <c r="FNW62" s="1"/>
      <c r="FNY62" s="1"/>
      <c r="FOA62" s="1"/>
      <c r="FOC62" s="1"/>
      <c r="FOE62" s="1"/>
      <c r="FOG62" s="1"/>
      <c r="FOI62" s="1"/>
      <c r="FOK62" s="1"/>
      <c r="FOM62" s="1"/>
      <c r="FOO62" s="1"/>
      <c r="FOQ62" s="1"/>
      <c r="FOS62" s="1"/>
      <c r="FOU62" s="1"/>
      <c r="FOW62" s="1"/>
      <c r="FOY62" s="1"/>
      <c r="FPA62" s="1"/>
      <c r="FPC62" s="1"/>
      <c r="FPE62" s="1"/>
      <c r="FPG62" s="1"/>
      <c r="FPI62" s="1"/>
      <c r="FPK62" s="1"/>
      <c r="FPM62" s="1"/>
      <c r="FPO62" s="1"/>
      <c r="FPQ62" s="1"/>
      <c r="FPS62" s="1"/>
      <c r="FPU62" s="1"/>
      <c r="FPW62" s="1"/>
      <c r="FPY62" s="1"/>
      <c r="FQA62" s="1"/>
      <c r="FQC62" s="1"/>
      <c r="FQE62" s="1"/>
      <c r="FQG62" s="1"/>
      <c r="FQI62" s="1"/>
      <c r="FQK62" s="1"/>
      <c r="FQM62" s="1"/>
      <c r="FQO62" s="1"/>
      <c r="FQQ62" s="1"/>
      <c r="FQS62" s="1"/>
      <c r="FQU62" s="1"/>
      <c r="FQW62" s="1"/>
      <c r="FQY62" s="1"/>
      <c r="FRA62" s="1"/>
      <c r="FRC62" s="1"/>
      <c r="FRE62" s="1"/>
      <c r="FRG62" s="1"/>
      <c r="FRI62" s="1"/>
      <c r="FRK62" s="1"/>
      <c r="FRM62" s="1"/>
      <c r="FRO62" s="1"/>
      <c r="FRQ62" s="1"/>
      <c r="FRS62" s="1"/>
      <c r="FRU62" s="1"/>
      <c r="FRW62" s="1"/>
      <c r="FRY62" s="1"/>
      <c r="FSA62" s="1"/>
      <c r="FSC62" s="1"/>
      <c r="FSE62" s="1"/>
      <c r="FSG62" s="1"/>
      <c r="FSI62" s="1"/>
      <c r="FSK62" s="1"/>
      <c r="FSM62" s="1"/>
      <c r="FSO62" s="1"/>
      <c r="FSQ62" s="1"/>
      <c r="FSS62" s="1"/>
      <c r="FSU62" s="1"/>
      <c r="FSW62" s="1"/>
      <c r="FSY62" s="1"/>
      <c r="FTA62" s="1"/>
      <c r="FTC62" s="1"/>
      <c r="FTE62" s="1"/>
      <c r="FTG62" s="1"/>
      <c r="FTI62" s="1"/>
      <c r="FTK62" s="1"/>
      <c r="FTM62" s="1"/>
      <c r="FTO62" s="1"/>
      <c r="FTQ62" s="1"/>
      <c r="FTS62" s="1"/>
      <c r="FTU62" s="1"/>
      <c r="FTW62" s="1"/>
      <c r="FTY62" s="1"/>
      <c r="FUA62" s="1"/>
      <c r="FUC62" s="1"/>
      <c r="FUE62" s="1"/>
      <c r="FUG62" s="1"/>
      <c r="FUI62" s="1"/>
      <c r="FUK62" s="1"/>
      <c r="FUM62" s="1"/>
      <c r="FUO62" s="1"/>
      <c r="FUQ62" s="1"/>
      <c r="FUS62" s="1"/>
      <c r="FUU62" s="1"/>
      <c r="FUW62" s="1"/>
      <c r="FUY62" s="1"/>
      <c r="FVA62" s="1"/>
      <c r="FVC62" s="1"/>
      <c r="FVE62" s="1"/>
      <c r="FVG62" s="1"/>
      <c r="FVI62" s="1"/>
      <c r="FVK62" s="1"/>
      <c r="FVM62" s="1"/>
      <c r="FVO62" s="1"/>
      <c r="FVQ62" s="1"/>
      <c r="FVS62" s="1"/>
      <c r="FVU62" s="1"/>
      <c r="FVW62" s="1"/>
      <c r="FVY62" s="1"/>
      <c r="FWA62" s="1"/>
      <c r="FWC62" s="1"/>
      <c r="FWE62" s="1"/>
      <c r="FWG62" s="1"/>
      <c r="FWI62" s="1"/>
      <c r="FWK62" s="1"/>
      <c r="FWM62" s="1"/>
      <c r="FWO62" s="1"/>
      <c r="FWQ62" s="1"/>
      <c r="FWS62" s="1"/>
      <c r="FWU62" s="1"/>
      <c r="FWW62" s="1"/>
      <c r="FWY62" s="1"/>
      <c r="FXA62" s="1"/>
      <c r="FXC62" s="1"/>
      <c r="FXE62" s="1"/>
      <c r="FXG62" s="1"/>
      <c r="FXI62" s="1"/>
      <c r="FXK62" s="1"/>
      <c r="FXM62" s="1"/>
      <c r="FXO62" s="1"/>
      <c r="FXQ62" s="1"/>
      <c r="FXS62" s="1"/>
      <c r="FXU62" s="1"/>
      <c r="FXW62" s="1"/>
      <c r="FXY62" s="1"/>
      <c r="FYA62" s="1"/>
      <c r="FYC62" s="1"/>
      <c r="FYE62" s="1"/>
      <c r="FYG62" s="1"/>
      <c r="FYI62" s="1"/>
      <c r="FYK62" s="1"/>
      <c r="FYM62" s="1"/>
      <c r="FYO62" s="1"/>
      <c r="FYQ62" s="1"/>
      <c r="FYS62" s="1"/>
      <c r="FYU62" s="1"/>
      <c r="FYW62" s="1"/>
      <c r="FYY62" s="1"/>
      <c r="FZA62" s="1"/>
      <c r="FZC62" s="1"/>
      <c r="FZE62" s="1"/>
      <c r="FZG62" s="1"/>
      <c r="FZI62" s="1"/>
      <c r="FZK62" s="1"/>
      <c r="FZM62" s="1"/>
      <c r="FZO62" s="1"/>
      <c r="FZQ62" s="1"/>
      <c r="FZS62" s="1"/>
      <c r="FZU62" s="1"/>
      <c r="FZW62" s="1"/>
      <c r="FZY62" s="1"/>
      <c r="GAA62" s="1"/>
      <c r="GAC62" s="1"/>
      <c r="GAE62" s="1"/>
      <c r="GAG62" s="1"/>
      <c r="GAI62" s="1"/>
      <c r="GAK62" s="1"/>
      <c r="GAM62" s="1"/>
      <c r="GAO62" s="1"/>
      <c r="GAQ62" s="1"/>
      <c r="GAS62" s="1"/>
      <c r="GAU62" s="1"/>
      <c r="GAW62" s="1"/>
      <c r="GAY62" s="1"/>
      <c r="GBA62" s="1"/>
      <c r="GBC62" s="1"/>
      <c r="GBE62" s="1"/>
      <c r="GBG62" s="1"/>
      <c r="GBI62" s="1"/>
      <c r="GBK62" s="1"/>
      <c r="GBM62" s="1"/>
      <c r="GBO62" s="1"/>
      <c r="GBQ62" s="1"/>
      <c r="GBS62" s="1"/>
      <c r="GBU62" s="1"/>
      <c r="GBW62" s="1"/>
      <c r="GBY62" s="1"/>
      <c r="GCA62" s="1"/>
      <c r="GCC62" s="1"/>
      <c r="GCE62" s="1"/>
      <c r="GCG62" s="1"/>
      <c r="GCI62" s="1"/>
      <c r="GCK62" s="1"/>
      <c r="GCM62" s="1"/>
      <c r="GCO62" s="1"/>
      <c r="GCQ62" s="1"/>
      <c r="GCS62" s="1"/>
      <c r="GCU62" s="1"/>
      <c r="GCW62" s="1"/>
      <c r="GCY62" s="1"/>
      <c r="GDA62" s="1"/>
      <c r="GDC62" s="1"/>
      <c r="GDE62" s="1"/>
      <c r="GDG62" s="1"/>
      <c r="GDI62" s="1"/>
      <c r="GDK62" s="1"/>
      <c r="GDM62" s="1"/>
      <c r="GDO62" s="1"/>
      <c r="GDQ62" s="1"/>
      <c r="GDS62" s="1"/>
      <c r="GDU62" s="1"/>
      <c r="GDW62" s="1"/>
      <c r="GDY62" s="1"/>
      <c r="GEA62" s="1"/>
      <c r="GEC62" s="1"/>
      <c r="GEE62" s="1"/>
      <c r="GEG62" s="1"/>
      <c r="GEI62" s="1"/>
      <c r="GEK62" s="1"/>
      <c r="GEM62" s="1"/>
      <c r="GEO62" s="1"/>
      <c r="GEQ62" s="1"/>
      <c r="GES62" s="1"/>
      <c r="GEU62" s="1"/>
      <c r="GEW62" s="1"/>
      <c r="GEY62" s="1"/>
      <c r="GFA62" s="1"/>
      <c r="GFC62" s="1"/>
      <c r="GFE62" s="1"/>
      <c r="GFG62" s="1"/>
      <c r="GFI62" s="1"/>
      <c r="GFK62" s="1"/>
      <c r="GFM62" s="1"/>
      <c r="GFO62" s="1"/>
      <c r="GFQ62" s="1"/>
      <c r="GFS62" s="1"/>
      <c r="GFU62" s="1"/>
      <c r="GFW62" s="1"/>
      <c r="GFY62" s="1"/>
      <c r="GGA62" s="1"/>
      <c r="GGC62" s="1"/>
      <c r="GGE62" s="1"/>
      <c r="GGG62" s="1"/>
      <c r="GGI62" s="1"/>
      <c r="GGK62" s="1"/>
      <c r="GGM62" s="1"/>
      <c r="GGO62" s="1"/>
      <c r="GGQ62" s="1"/>
      <c r="GGS62" s="1"/>
      <c r="GGU62" s="1"/>
      <c r="GGW62" s="1"/>
      <c r="GGY62" s="1"/>
      <c r="GHA62" s="1"/>
      <c r="GHC62" s="1"/>
      <c r="GHE62" s="1"/>
      <c r="GHG62" s="1"/>
      <c r="GHI62" s="1"/>
      <c r="GHK62" s="1"/>
      <c r="GHM62" s="1"/>
      <c r="GHO62" s="1"/>
      <c r="GHQ62" s="1"/>
      <c r="GHS62" s="1"/>
      <c r="GHU62" s="1"/>
      <c r="GHW62" s="1"/>
      <c r="GHY62" s="1"/>
      <c r="GIA62" s="1"/>
      <c r="GIC62" s="1"/>
      <c r="GIE62" s="1"/>
      <c r="GIG62" s="1"/>
      <c r="GII62" s="1"/>
      <c r="GIK62" s="1"/>
      <c r="GIM62" s="1"/>
      <c r="GIO62" s="1"/>
      <c r="GIQ62" s="1"/>
      <c r="GIS62" s="1"/>
      <c r="GIU62" s="1"/>
      <c r="GIW62" s="1"/>
      <c r="GIY62" s="1"/>
      <c r="GJA62" s="1"/>
      <c r="GJC62" s="1"/>
      <c r="GJE62" s="1"/>
      <c r="GJG62" s="1"/>
      <c r="GJI62" s="1"/>
      <c r="GJK62" s="1"/>
      <c r="GJM62" s="1"/>
      <c r="GJO62" s="1"/>
      <c r="GJQ62" s="1"/>
      <c r="GJS62" s="1"/>
      <c r="GJU62" s="1"/>
      <c r="GJW62" s="1"/>
      <c r="GJY62" s="1"/>
      <c r="GKA62" s="1"/>
      <c r="GKC62" s="1"/>
      <c r="GKE62" s="1"/>
      <c r="GKG62" s="1"/>
      <c r="GKI62" s="1"/>
      <c r="GKK62" s="1"/>
      <c r="GKM62" s="1"/>
      <c r="GKO62" s="1"/>
      <c r="GKQ62" s="1"/>
      <c r="GKS62" s="1"/>
      <c r="GKU62" s="1"/>
      <c r="GKW62" s="1"/>
      <c r="GKY62" s="1"/>
      <c r="GLA62" s="1"/>
      <c r="GLC62" s="1"/>
      <c r="GLE62" s="1"/>
      <c r="GLG62" s="1"/>
      <c r="GLI62" s="1"/>
      <c r="GLK62" s="1"/>
      <c r="GLM62" s="1"/>
      <c r="GLO62" s="1"/>
      <c r="GLQ62" s="1"/>
      <c r="GLS62" s="1"/>
      <c r="GLU62" s="1"/>
      <c r="GLW62" s="1"/>
      <c r="GLY62" s="1"/>
      <c r="GMA62" s="1"/>
      <c r="GMC62" s="1"/>
      <c r="GME62" s="1"/>
      <c r="GMG62" s="1"/>
      <c r="GMI62" s="1"/>
      <c r="GMK62" s="1"/>
      <c r="GMM62" s="1"/>
      <c r="GMO62" s="1"/>
      <c r="GMQ62" s="1"/>
      <c r="GMS62" s="1"/>
      <c r="GMU62" s="1"/>
      <c r="GMW62" s="1"/>
      <c r="GMY62" s="1"/>
      <c r="GNA62" s="1"/>
      <c r="GNC62" s="1"/>
      <c r="GNE62" s="1"/>
      <c r="GNG62" s="1"/>
      <c r="GNI62" s="1"/>
      <c r="GNK62" s="1"/>
      <c r="GNM62" s="1"/>
      <c r="GNO62" s="1"/>
      <c r="GNQ62" s="1"/>
      <c r="GNS62" s="1"/>
      <c r="GNU62" s="1"/>
      <c r="GNW62" s="1"/>
      <c r="GNY62" s="1"/>
      <c r="GOA62" s="1"/>
      <c r="GOC62" s="1"/>
      <c r="GOE62" s="1"/>
      <c r="GOG62" s="1"/>
      <c r="GOI62" s="1"/>
      <c r="GOK62" s="1"/>
      <c r="GOM62" s="1"/>
      <c r="GOO62" s="1"/>
      <c r="GOQ62" s="1"/>
      <c r="GOS62" s="1"/>
      <c r="GOU62" s="1"/>
      <c r="GOW62" s="1"/>
      <c r="GOY62" s="1"/>
      <c r="GPA62" s="1"/>
      <c r="GPC62" s="1"/>
      <c r="GPE62" s="1"/>
      <c r="GPG62" s="1"/>
      <c r="GPI62" s="1"/>
      <c r="GPK62" s="1"/>
      <c r="GPM62" s="1"/>
      <c r="GPO62" s="1"/>
      <c r="GPQ62" s="1"/>
      <c r="GPS62" s="1"/>
      <c r="GPU62" s="1"/>
      <c r="GPW62" s="1"/>
      <c r="GPY62" s="1"/>
      <c r="GQA62" s="1"/>
      <c r="GQC62" s="1"/>
      <c r="GQE62" s="1"/>
      <c r="GQG62" s="1"/>
      <c r="GQI62" s="1"/>
      <c r="GQK62" s="1"/>
      <c r="GQM62" s="1"/>
      <c r="GQO62" s="1"/>
      <c r="GQQ62" s="1"/>
      <c r="GQS62" s="1"/>
      <c r="GQU62" s="1"/>
      <c r="GQW62" s="1"/>
      <c r="GQY62" s="1"/>
      <c r="GRA62" s="1"/>
      <c r="GRC62" s="1"/>
      <c r="GRE62" s="1"/>
      <c r="GRG62" s="1"/>
      <c r="GRI62" s="1"/>
      <c r="GRK62" s="1"/>
      <c r="GRM62" s="1"/>
      <c r="GRO62" s="1"/>
      <c r="GRQ62" s="1"/>
      <c r="GRS62" s="1"/>
      <c r="GRU62" s="1"/>
      <c r="GRW62" s="1"/>
      <c r="GRY62" s="1"/>
      <c r="GSA62" s="1"/>
      <c r="GSC62" s="1"/>
      <c r="GSE62" s="1"/>
      <c r="GSG62" s="1"/>
      <c r="GSI62" s="1"/>
      <c r="GSK62" s="1"/>
      <c r="GSM62" s="1"/>
      <c r="GSO62" s="1"/>
      <c r="GSQ62" s="1"/>
      <c r="GSS62" s="1"/>
      <c r="GSU62" s="1"/>
      <c r="GSW62" s="1"/>
      <c r="GSY62" s="1"/>
      <c r="GTA62" s="1"/>
      <c r="GTC62" s="1"/>
      <c r="GTE62" s="1"/>
      <c r="GTG62" s="1"/>
      <c r="GTI62" s="1"/>
      <c r="GTK62" s="1"/>
      <c r="GTM62" s="1"/>
      <c r="GTO62" s="1"/>
      <c r="GTQ62" s="1"/>
      <c r="GTS62" s="1"/>
      <c r="GTU62" s="1"/>
      <c r="GTW62" s="1"/>
      <c r="GTY62" s="1"/>
      <c r="GUA62" s="1"/>
      <c r="GUC62" s="1"/>
      <c r="GUE62" s="1"/>
      <c r="GUG62" s="1"/>
      <c r="GUI62" s="1"/>
      <c r="GUK62" s="1"/>
      <c r="GUM62" s="1"/>
      <c r="GUO62" s="1"/>
      <c r="GUQ62" s="1"/>
      <c r="GUS62" s="1"/>
      <c r="GUU62" s="1"/>
      <c r="GUW62" s="1"/>
      <c r="GUY62" s="1"/>
      <c r="GVA62" s="1"/>
      <c r="GVC62" s="1"/>
      <c r="GVE62" s="1"/>
      <c r="GVG62" s="1"/>
      <c r="GVI62" s="1"/>
      <c r="GVK62" s="1"/>
      <c r="GVM62" s="1"/>
      <c r="GVO62" s="1"/>
      <c r="GVQ62" s="1"/>
      <c r="GVS62" s="1"/>
      <c r="GVU62" s="1"/>
      <c r="GVW62" s="1"/>
      <c r="GVY62" s="1"/>
      <c r="GWA62" s="1"/>
      <c r="GWC62" s="1"/>
      <c r="GWE62" s="1"/>
      <c r="GWG62" s="1"/>
      <c r="GWI62" s="1"/>
      <c r="GWK62" s="1"/>
      <c r="GWM62" s="1"/>
      <c r="GWO62" s="1"/>
      <c r="GWQ62" s="1"/>
      <c r="GWS62" s="1"/>
      <c r="GWU62" s="1"/>
      <c r="GWW62" s="1"/>
      <c r="GWY62" s="1"/>
      <c r="GXA62" s="1"/>
      <c r="GXC62" s="1"/>
      <c r="GXE62" s="1"/>
      <c r="GXG62" s="1"/>
      <c r="GXI62" s="1"/>
      <c r="GXK62" s="1"/>
      <c r="GXM62" s="1"/>
      <c r="GXO62" s="1"/>
      <c r="GXQ62" s="1"/>
      <c r="GXS62" s="1"/>
      <c r="GXU62" s="1"/>
      <c r="GXW62" s="1"/>
      <c r="GXY62" s="1"/>
      <c r="GYA62" s="1"/>
      <c r="GYC62" s="1"/>
      <c r="GYE62" s="1"/>
      <c r="GYG62" s="1"/>
      <c r="GYI62" s="1"/>
      <c r="GYK62" s="1"/>
      <c r="GYM62" s="1"/>
      <c r="GYO62" s="1"/>
      <c r="GYQ62" s="1"/>
      <c r="GYS62" s="1"/>
      <c r="GYU62" s="1"/>
      <c r="GYW62" s="1"/>
      <c r="GYY62" s="1"/>
      <c r="GZA62" s="1"/>
      <c r="GZC62" s="1"/>
      <c r="GZE62" s="1"/>
      <c r="GZG62" s="1"/>
      <c r="GZI62" s="1"/>
      <c r="GZK62" s="1"/>
      <c r="GZM62" s="1"/>
      <c r="GZO62" s="1"/>
      <c r="GZQ62" s="1"/>
      <c r="GZS62" s="1"/>
      <c r="GZU62" s="1"/>
      <c r="GZW62" s="1"/>
      <c r="GZY62" s="1"/>
      <c r="HAA62" s="1"/>
      <c r="HAC62" s="1"/>
      <c r="HAE62" s="1"/>
      <c r="HAG62" s="1"/>
      <c r="HAI62" s="1"/>
      <c r="HAK62" s="1"/>
      <c r="HAM62" s="1"/>
      <c r="HAO62" s="1"/>
      <c r="HAQ62" s="1"/>
      <c r="HAS62" s="1"/>
      <c r="HAU62" s="1"/>
      <c r="HAW62" s="1"/>
      <c r="HAY62" s="1"/>
      <c r="HBA62" s="1"/>
      <c r="HBC62" s="1"/>
      <c r="HBE62" s="1"/>
      <c r="HBG62" s="1"/>
      <c r="HBI62" s="1"/>
      <c r="HBK62" s="1"/>
      <c r="HBM62" s="1"/>
      <c r="HBO62" s="1"/>
      <c r="HBQ62" s="1"/>
      <c r="HBS62" s="1"/>
      <c r="HBU62" s="1"/>
      <c r="HBW62" s="1"/>
      <c r="HBY62" s="1"/>
      <c r="HCA62" s="1"/>
      <c r="HCC62" s="1"/>
      <c r="HCE62" s="1"/>
      <c r="HCG62" s="1"/>
      <c r="HCI62" s="1"/>
      <c r="HCK62" s="1"/>
      <c r="HCM62" s="1"/>
      <c r="HCO62" s="1"/>
      <c r="HCQ62" s="1"/>
      <c r="HCS62" s="1"/>
      <c r="HCU62" s="1"/>
      <c r="HCW62" s="1"/>
      <c r="HCY62" s="1"/>
      <c r="HDA62" s="1"/>
      <c r="HDC62" s="1"/>
      <c r="HDE62" s="1"/>
      <c r="HDG62" s="1"/>
      <c r="HDI62" s="1"/>
      <c r="HDK62" s="1"/>
      <c r="HDM62" s="1"/>
      <c r="HDO62" s="1"/>
      <c r="HDQ62" s="1"/>
      <c r="HDS62" s="1"/>
      <c r="HDU62" s="1"/>
      <c r="HDW62" s="1"/>
      <c r="HDY62" s="1"/>
      <c r="HEA62" s="1"/>
      <c r="HEC62" s="1"/>
      <c r="HEE62" s="1"/>
      <c r="HEG62" s="1"/>
      <c r="HEI62" s="1"/>
      <c r="HEK62" s="1"/>
      <c r="HEM62" s="1"/>
      <c r="HEO62" s="1"/>
      <c r="HEQ62" s="1"/>
      <c r="HES62" s="1"/>
      <c r="HEU62" s="1"/>
      <c r="HEW62" s="1"/>
      <c r="HEY62" s="1"/>
      <c r="HFA62" s="1"/>
      <c r="HFC62" s="1"/>
      <c r="HFE62" s="1"/>
      <c r="HFG62" s="1"/>
      <c r="HFI62" s="1"/>
      <c r="HFK62" s="1"/>
      <c r="HFM62" s="1"/>
      <c r="HFO62" s="1"/>
      <c r="HFQ62" s="1"/>
      <c r="HFS62" s="1"/>
      <c r="HFU62" s="1"/>
      <c r="HFW62" s="1"/>
      <c r="HFY62" s="1"/>
      <c r="HGA62" s="1"/>
      <c r="HGC62" s="1"/>
      <c r="HGE62" s="1"/>
      <c r="HGG62" s="1"/>
      <c r="HGI62" s="1"/>
      <c r="HGK62" s="1"/>
      <c r="HGM62" s="1"/>
      <c r="HGO62" s="1"/>
      <c r="HGQ62" s="1"/>
      <c r="HGS62" s="1"/>
      <c r="HGU62" s="1"/>
      <c r="HGW62" s="1"/>
      <c r="HGY62" s="1"/>
      <c r="HHA62" s="1"/>
      <c r="HHC62" s="1"/>
      <c r="HHE62" s="1"/>
      <c r="HHG62" s="1"/>
      <c r="HHI62" s="1"/>
      <c r="HHK62" s="1"/>
      <c r="HHM62" s="1"/>
      <c r="HHO62" s="1"/>
      <c r="HHQ62" s="1"/>
      <c r="HHS62" s="1"/>
      <c r="HHU62" s="1"/>
      <c r="HHW62" s="1"/>
      <c r="HHY62" s="1"/>
      <c r="HIA62" s="1"/>
      <c r="HIC62" s="1"/>
      <c r="HIE62" s="1"/>
      <c r="HIG62" s="1"/>
      <c r="HII62" s="1"/>
      <c r="HIK62" s="1"/>
      <c r="HIM62" s="1"/>
      <c r="HIO62" s="1"/>
      <c r="HIQ62" s="1"/>
      <c r="HIS62" s="1"/>
      <c r="HIU62" s="1"/>
      <c r="HIW62" s="1"/>
      <c r="HIY62" s="1"/>
      <c r="HJA62" s="1"/>
      <c r="HJC62" s="1"/>
      <c r="HJE62" s="1"/>
      <c r="HJG62" s="1"/>
      <c r="HJI62" s="1"/>
      <c r="HJK62" s="1"/>
      <c r="HJM62" s="1"/>
      <c r="HJO62" s="1"/>
      <c r="HJQ62" s="1"/>
      <c r="HJS62" s="1"/>
      <c r="HJU62" s="1"/>
      <c r="HJW62" s="1"/>
      <c r="HJY62" s="1"/>
      <c r="HKA62" s="1"/>
      <c r="HKC62" s="1"/>
      <c r="HKE62" s="1"/>
      <c r="HKG62" s="1"/>
      <c r="HKI62" s="1"/>
      <c r="HKK62" s="1"/>
      <c r="HKM62" s="1"/>
      <c r="HKO62" s="1"/>
      <c r="HKQ62" s="1"/>
      <c r="HKS62" s="1"/>
      <c r="HKU62" s="1"/>
      <c r="HKW62" s="1"/>
      <c r="HKY62" s="1"/>
      <c r="HLA62" s="1"/>
      <c r="HLC62" s="1"/>
      <c r="HLE62" s="1"/>
      <c r="HLG62" s="1"/>
      <c r="HLI62" s="1"/>
      <c r="HLK62" s="1"/>
      <c r="HLM62" s="1"/>
      <c r="HLO62" s="1"/>
      <c r="HLQ62" s="1"/>
      <c r="HLS62" s="1"/>
      <c r="HLU62" s="1"/>
      <c r="HLW62" s="1"/>
      <c r="HLY62" s="1"/>
      <c r="HMA62" s="1"/>
      <c r="HMC62" s="1"/>
      <c r="HME62" s="1"/>
      <c r="HMG62" s="1"/>
      <c r="HMI62" s="1"/>
      <c r="HMK62" s="1"/>
      <c r="HMM62" s="1"/>
      <c r="HMO62" s="1"/>
      <c r="HMQ62" s="1"/>
      <c r="HMS62" s="1"/>
      <c r="HMU62" s="1"/>
      <c r="HMW62" s="1"/>
      <c r="HMY62" s="1"/>
      <c r="HNA62" s="1"/>
      <c r="HNC62" s="1"/>
      <c r="HNE62" s="1"/>
      <c r="HNG62" s="1"/>
      <c r="HNI62" s="1"/>
      <c r="HNK62" s="1"/>
      <c r="HNM62" s="1"/>
      <c r="HNO62" s="1"/>
      <c r="HNQ62" s="1"/>
      <c r="HNS62" s="1"/>
      <c r="HNU62" s="1"/>
      <c r="HNW62" s="1"/>
      <c r="HNY62" s="1"/>
      <c r="HOA62" s="1"/>
      <c r="HOC62" s="1"/>
      <c r="HOE62" s="1"/>
      <c r="HOG62" s="1"/>
      <c r="HOI62" s="1"/>
      <c r="HOK62" s="1"/>
      <c r="HOM62" s="1"/>
      <c r="HOO62" s="1"/>
      <c r="HOQ62" s="1"/>
      <c r="HOS62" s="1"/>
      <c r="HOU62" s="1"/>
      <c r="HOW62" s="1"/>
      <c r="HOY62" s="1"/>
      <c r="HPA62" s="1"/>
      <c r="HPC62" s="1"/>
      <c r="HPE62" s="1"/>
      <c r="HPG62" s="1"/>
      <c r="HPI62" s="1"/>
      <c r="HPK62" s="1"/>
      <c r="HPM62" s="1"/>
      <c r="HPO62" s="1"/>
      <c r="HPQ62" s="1"/>
      <c r="HPS62" s="1"/>
      <c r="HPU62" s="1"/>
      <c r="HPW62" s="1"/>
      <c r="HPY62" s="1"/>
      <c r="HQA62" s="1"/>
      <c r="HQC62" s="1"/>
      <c r="HQE62" s="1"/>
      <c r="HQG62" s="1"/>
      <c r="HQI62" s="1"/>
      <c r="HQK62" s="1"/>
      <c r="HQM62" s="1"/>
      <c r="HQO62" s="1"/>
      <c r="HQQ62" s="1"/>
      <c r="HQS62" s="1"/>
      <c r="HQU62" s="1"/>
      <c r="HQW62" s="1"/>
      <c r="HQY62" s="1"/>
      <c r="HRA62" s="1"/>
      <c r="HRC62" s="1"/>
      <c r="HRE62" s="1"/>
      <c r="HRG62" s="1"/>
      <c r="HRI62" s="1"/>
      <c r="HRK62" s="1"/>
      <c r="HRM62" s="1"/>
      <c r="HRO62" s="1"/>
      <c r="HRQ62" s="1"/>
      <c r="HRS62" s="1"/>
      <c r="HRU62" s="1"/>
      <c r="HRW62" s="1"/>
      <c r="HRY62" s="1"/>
      <c r="HSA62" s="1"/>
      <c r="HSC62" s="1"/>
      <c r="HSE62" s="1"/>
      <c r="HSG62" s="1"/>
      <c r="HSI62" s="1"/>
      <c r="HSK62" s="1"/>
      <c r="HSM62" s="1"/>
      <c r="HSO62" s="1"/>
      <c r="HSQ62" s="1"/>
      <c r="HSS62" s="1"/>
      <c r="HSU62" s="1"/>
      <c r="HSW62" s="1"/>
      <c r="HSY62" s="1"/>
      <c r="HTA62" s="1"/>
      <c r="HTC62" s="1"/>
      <c r="HTE62" s="1"/>
      <c r="HTG62" s="1"/>
      <c r="HTI62" s="1"/>
      <c r="HTK62" s="1"/>
      <c r="HTM62" s="1"/>
      <c r="HTO62" s="1"/>
      <c r="HTQ62" s="1"/>
      <c r="HTS62" s="1"/>
      <c r="HTU62" s="1"/>
      <c r="HTW62" s="1"/>
      <c r="HTY62" s="1"/>
      <c r="HUA62" s="1"/>
      <c r="HUC62" s="1"/>
      <c r="HUE62" s="1"/>
      <c r="HUG62" s="1"/>
      <c r="HUI62" s="1"/>
      <c r="HUK62" s="1"/>
      <c r="HUM62" s="1"/>
      <c r="HUO62" s="1"/>
      <c r="HUQ62" s="1"/>
      <c r="HUS62" s="1"/>
      <c r="HUU62" s="1"/>
      <c r="HUW62" s="1"/>
      <c r="HUY62" s="1"/>
      <c r="HVA62" s="1"/>
      <c r="HVC62" s="1"/>
      <c r="HVE62" s="1"/>
      <c r="HVG62" s="1"/>
      <c r="HVI62" s="1"/>
      <c r="HVK62" s="1"/>
      <c r="HVM62" s="1"/>
      <c r="HVO62" s="1"/>
      <c r="HVQ62" s="1"/>
      <c r="HVS62" s="1"/>
      <c r="HVU62" s="1"/>
      <c r="HVW62" s="1"/>
      <c r="HVY62" s="1"/>
      <c r="HWA62" s="1"/>
      <c r="HWC62" s="1"/>
      <c r="HWE62" s="1"/>
      <c r="HWG62" s="1"/>
      <c r="HWI62" s="1"/>
      <c r="HWK62" s="1"/>
      <c r="HWM62" s="1"/>
      <c r="HWO62" s="1"/>
      <c r="HWQ62" s="1"/>
      <c r="HWS62" s="1"/>
      <c r="HWU62" s="1"/>
      <c r="HWW62" s="1"/>
      <c r="HWY62" s="1"/>
      <c r="HXA62" s="1"/>
      <c r="HXC62" s="1"/>
      <c r="HXE62" s="1"/>
      <c r="HXG62" s="1"/>
      <c r="HXI62" s="1"/>
      <c r="HXK62" s="1"/>
      <c r="HXM62" s="1"/>
      <c r="HXO62" s="1"/>
      <c r="HXQ62" s="1"/>
      <c r="HXS62" s="1"/>
      <c r="HXU62" s="1"/>
      <c r="HXW62" s="1"/>
      <c r="HXY62" s="1"/>
      <c r="HYA62" s="1"/>
      <c r="HYC62" s="1"/>
      <c r="HYE62" s="1"/>
      <c r="HYG62" s="1"/>
      <c r="HYI62" s="1"/>
      <c r="HYK62" s="1"/>
      <c r="HYM62" s="1"/>
      <c r="HYO62" s="1"/>
      <c r="HYQ62" s="1"/>
      <c r="HYS62" s="1"/>
      <c r="HYU62" s="1"/>
      <c r="HYW62" s="1"/>
      <c r="HYY62" s="1"/>
      <c r="HZA62" s="1"/>
      <c r="HZC62" s="1"/>
      <c r="HZE62" s="1"/>
      <c r="HZG62" s="1"/>
      <c r="HZI62" s="1"/>
      <c r="HZK62" s="1"/>
      <c r="HZM62" s="1"/>
      <c r="HZO62" s="1"/>
      <c r="HZQ62" s="1"/>
      <c r="HZS62" s="1"/>
      <c r="HZU62" s="1"/>
      <c r="HZW62" s="1"/>
      <c r="HZY62" s="1"/>
      <c r="IAA62" s="1"/>
      <c r="IAC62" s="1"/>
      <c r="IAE62" s="1"/>
      <c r="IAG62" s="1"/>
      <c r="IAI62" s="1"/>
      <c r="IAK62" s="1"/>
      <c r="IAM62" s="1"/>
      <c r="IAO62" s="1"/>
      <c r="IAQ62" s="1"/>
      <c r="IAS62" s="1"/>
      <c r="IAU62" s="1"/>
      <c r="IAW62" s="1"/>
      <c r="IAY62" s="1"/>
      <c r="IBA62" s="1"/>
      <c r="IBC62" s="1"/>
      <c r="IBE62" s="1"/>
      <c r="IBG62" s="1"/>
      <c r="IBI62" s="1"/>
      <c r="IBK62" s="1"/>
      <c r="IBM62" s="1"/>
      <c r="IBO62" s="1"/>
      <c r="IBQ62" s="1"/>
      <c r="IBS62" s="1"/>
      <c r="IBU62" s="1"/>
      <c r="IBW62" s="1"/>
      <c r="IBY62" s="1"/>
      <c r="ICA62" s="1"/>
      <c r="ICC62" s="1"/>
      <c r="ICE62" s="1"/>
      <c r="ICG62" s="1"/>
      <c r="ICI62" s="1"/>
      <c r="ICK62" s="1"/>
      <c r="ICM62" s="1"/>
      <c r="ICO62" s="1"/>
      <c r="ICQ62" s="1"/>
      <c r="ICS62" s="1"/>
      <c r="ICU62" s="1"/>
      <c r="ICW62" s="1"/>
      <c r="ICY62" s="1"/>
      <c r="IDA62" s="1"/>
      <c r="IDC62" s="1"/>
      <c r="IDE62" s="1"/>
      <c r="IDG62" s="1"/>
      <c r="IDI62" s="1"/>
      <c r="IDK62" s="1"/>
      <c r="IDM62" s="1"/>
      <c r="IDO62" s="1"/>
      <c r="IDQ62" s="1"/>
      <c r="IDS62" s="1"/>
      <c r="IDU62" s="1"/>
      <c r="IDW62" s="1"/>
      <c r="IDY62" s="1"/>
      <c r="IEA62" s="1"/>
      <c r="IEC62" s="1"/>
      <c r="IEE62" s="1"/>
      <c r="IEG62" s="1"/>
      <c r="IEI62" s="1"/>
      <c r="IEK62" s="1"/>
      <c r="IEM62" s="1"/>
      <c r="IEO62" s="1"/>
      <c r="IEQ62" s="1"/>
      <c r="IES62" s="1"/>
      <c r="IEU62" s="1"/>
      <c r="IEW62" s="1"/>
      <c r="IEY62" s="1"/>
      <c r="IFA62" s="1"/>
      <c r="IFC62" s="1"/>
      <c r="IFE62" s="1"/>
      <c r="IFG62" s="1"/>
      <c r="IFI62" s="1"/>
      <c r="IFK62" s="1"/>
      <c r="IFM62" s="1"/>
      <c r="IFO62" s="1"/>
      <c r="IFQ62" s="1"/>
      <c r="IFS62" s="1"/>
      <c r="IFU62" s="1"/>
      <c r="IFW62" s="1"/>
      <c r="IFY62" s="1"/>
      <c r="IGA62" s="1"/>
      <c r="IGC62" s="1"/>
      <c r="IGE62" s="1"/>
      <c r="IGG62" s="1"/>
      <c r="IGI62" s="1"/>
      <c r="IGK62" s="1"/>
      <c r="IGM62" s="1"/>
      <c r="IGO62" s="1"/>
      <c r="IGQ62" s="1"/>
      <c r="IGS62" s="1"/>
      <c r="IGU62" s="1"/>
      <c r="IGW62" s="1"/>
      <c r="IGY62" s="1"/>
      <c r="IHA62" s="1"/>
      <c r="IHC62" s="1"/>
      <c r="IHE62" s="1"/>
      <c r="IHG62" s="1"/>
      <c r="IHI62" s="1"/>
      <c r="IHK62" s="1"/>
      <c r="IHM62" s="1"/>
      <c r="IHO62" s="1"/>
      <c r="IHQ62" s="1"/>
      <c r="IHS62" s="1"/>
      <c r="IHU62" s="1"/>
      <c r="IHW62" s="1"/>
      <c r="IHY62" s="1"/>
      <c r="IIA62" s="1"/>
      <c r="IIC62" s="1"/>
      <c r="IIE62" s="1"/>
      <c r="IIG62" s="1"/>
      <c r="III62" s="1"/>
      <c r="IIK62" s="1"/>
      <c r="IIM62" s="1"/>
      <c r="IIO62" s="1"/>
      <c r="IIQ62" s="1"/>
      <c r="IIS62" s="1"/>
      <c r="IIU62" s="1"/>
      <c r="IIW62" s="1"/>
      <c r="IIY62" s="1"/>
      <c r="IJA62" s="1"/>
      <c r="IJC62" s="1"/>
      <c r="IJE62" s="1"/>
      <c r="IJG62" s="1"/>
      <c r="IJI62" s="1"/>
      <c r="IJK62" s="1"/>
      <c r="IJM62" s="1"/>
      <c r="IJO62" s="1"/>
      <c r="IJQ62" s="1"/>
      <c r="IJS62" s="1"/>
      <c r="IJU62" s="1"/>
      <c r="IJW62" s="1"/>
      <c r="IJY62" s="1"/>
      <c r="IKA62" s="1"/>
      <c r="IKC62" s="1"/>
      <c r="IKE62" s="1"/>
      <c r="IKG62" s="1"/>
      <c r="IKI62" s="1"/>
      <c r="IKK62" s="1"/>
      <c r="IKM62" s="1"/>
      <c r="IKO62" s="1"/>
      <c r="IKQ62" s="1"/>
      <c r="IKS62" s="1"/>
      <c r="IKU62" s="1"/>
      <c r="IKW62" s="1"/>
      <c r="IKY62" s="1"/>
      <c r="ILA62" s="1"/>
      <c r="ILC62" s="1"/>
      <c r="ILE62" s="1"/>
      <c r="ILG62" s="1"/>
      <c r="ILI62" s="1"/>
      <c r="ILK62" s="1"/>
      <c r="ILM62" s="1"/>
      <c r="ILO62" s="1"/>
      <c r="ILQ62" s="1"/>
      <c r="ILS62" s="1"/>
      <c r="ILU62" s="1"/>
      <c r="ILW62" s="1"/>
      <c r="ILY62" s="1"/>
      <c r="IMA62" s="1"/>
      <c r="IMC62" s="1"/>
      <c r="IME62" s="1"/>
      <c r="IMG62" s="1"/>
      <c r="IMI62" s="1"/>
      <c r="IMK62" s="1"/>
      <c r="IMM62" s="1"/>
      <c r="IMO62" s="1"/>
      <c r="IMQ62" s="1"/>
      <c r="IMS62" s="1"/>
      <c r="IMU62" s="1"/>
      <c r="IMW62" s="1"/>
      <c r="IMY62" s="1"/>
      <c r="INA62" s="1"/>
      <c r="INC62" s="1"/>
      <c r="INE62" s="1"/>
      <c r="ING62" s="1"/>
      <c r="INI62" s="1"/>
      <c r="INK62" s="1"/>
      <c r="INM62" s="1"/>
      <c r="INO62" s="1"/>
      <c r="INQ62" s="1"/>
      <c r="INS62" s="1"/>
      <c r="INU62" s="1"/>
      <c r="INW62" s="1"/>
      <c r="INY62" s="1"/>
      <c r="IOA62" s="1"/>
      <c r="IOC62" s="1"/>
      <c r="IOE62" s="1"/>
      <c r="IOG62" s="1"/>
      <c r="IOI62" s="1"/>
      <c r="IOK62" s="1"/>
      <c r="IOM62" s="1"/>
      <c r="IOO62" s="1"/>
      <c r="IOQ62" s="1"/>
      <c r="IOS62" s="1"/>
      <c r="IOU62" s="1"/>
      <c r="IOW62" s="1"/>
      <c r="IOY62" s="1"/>
      <c r="IPA62" s="1"/>
      <c r="IPC62" s="1"/>
      <c r="IPE62" s="1"/>
      <c r="IPG62" s="1"/>
      <c r="IPI62" s="1"/>
      <c r="IPK62" s="1"/>
      <c r="IPM62" s="1"/>
      <c r="IPO62" s="1"/>
      <c r="IPQ62" s="1"/>
      <c r="IPS62" s="1"/>
      <c r="IPU62" s="1"/>
      <c r="IPW62" s="1"/>
      <c r="IPY62" s="1"/>
      <c r="IQA62" s="1"/>
      <c r="IQC62" s="1"/>
      <c r="IQE62" s="1"/>
      <c r="IQG62" s="1"/>
      <c r="IQI62" s="1"/>
      <c r="IQK62" s="1"/>
      <c r="IQM62" s="1"/>
      <c r="IQO62" s="1"/>
      <c r="IQQ62" s="1"/>
      <c r="IQS62" s="1"/>
      <c r="IQU62" s="1"/>
      <c r="IQW62" s="1"/>
      <c r="IQY62" s="1"/>
      <c r="IRA62" s="1"/>
      <c r="IRC62" s="1"/>
      <c r="IRE62" s="1"/>
      <c r="IRG62" s="1"/>
      <c r="IRI62" s="1"/>
      <c r="IRK62" s="1"/>
      <c r="IRM62" s="1"/>
      <c r="IRO62" s="1"/>
      <c r="IRQ62" s="1"/>
      <c r="IRS62" s="1"/>
      <c r="IRU62" s="1"/>
      <c r="IRW62" s="1"/>
      <c r="IRY62" s="1"/>
      <c r="ISA62" s="1"/>
      <c r="ISC62" s="1"/>
      <c r="ISE62" s="1"/>
      <c r="ISG62" s="1"/>
      <c r="ISI62" s="1"/>
      <c r="ISK62" s="1"/>
      <c r="ISM62" s="1"/>
      <c r="ISO62" s="1"/>
      <c r="ISQ62" s="1"/>
      <c r="ISS62" s="1"/>
      <c r="ISU62" s="1"/>
      <c r="ISW62" s="1"/>
      <c r="ISY62" s="1"/>
      <c r="ITA62" s="1"/>
      <c r="ITC62" s="1"/>
      <c r="ITE62" s="1"/>
      <c r="ITG62" s="1"/>
      <c r="ITI62" s="1"/>
      <c r="ITK62" s="1"/>
      <c r="ITM62" s="1"/>
      <c r="ITO62" s="1"/>
      <c r="ITQ62" s="1"/>
      <c r="ITS62" s="1"/>
      <c r="ITU62" s="1"/>
      <c r="ITW62" s="1"/>
      <c r="ITY62" s="1"/>
      <c r="IUA62" s="1"/>
      <c r="IUC62" s="1"/>
      <c r="IUE62" s="1"/>
      <c r="IUG62" s="1"/>
      <c r="IUI62" s="1"/>
      <c r="IUK62" s="1"/>
      <c r="IUM62" s="1"/>
      <c r="IUO62" s="1"/>
      <c r="IUQ62" s="1"/>
      <c r="IUS62" s="1"/>
      <c r="IUU62" s="1"/>
      <c r="IUW62" s="1"/>
      <c r="IUY62" s="1"/>
      <c r="IVA62" s="1"/>
      <c r="IVC62" s="1"/>
      <c r="IVE62" s="1"/>
      <c r="IVG62" s="1"/>
      <c r="IVI62" s="1"/>
      <c r="IVK62" s="1"/>
      <c r="IVM62" s="1"/>
      <c r="IVO62" s="1"/>
      <c r="IVQ62" s="1"/>
      <c r="IVS62" s="1"/>
      <c r="IVU62" s="1"/>
      <c r="IVW62" s="1"/>
      <c r="IVY62" s="1"/>
      <c r="IWA62" s="1"/>
      <c r="IWC62" s="1"/>
      <c r="IWE62" s="1"/>
      <c r="IWG62" s="1"/>
      <c r="IWI62" s="1"/>
      <c r="IWK62" s="1"/>
      <c r="IWM62" s="1"/>
      <c r="IWO62" s="1"/>
      <c r="IWQ62" s="1"/>
      <c r="IWS62" s="1"/>
      <c r="IWU62" s="1"/>
      <c r="IWW62" s="1"/>
      <c r="IWY62" s="1"/>
      <c r="IXA62" s="1"/>
      <c r="IXC62" s="1"/>
      <c r="IXE62" s="1"/>
      <c r="IXG62" s="1"/>
      <c r="IXI62" s="1"/>
      <c r="IXK62" s="1"/>
      <c r="IXM62" s="1"/>
      <c r="IXO62" s="1"/>
      <c r="IXQ62" s="1"/>
      <c r="IXS62" s="1"/>
      <c r="IXU62" s="1"/>
      <c r="IXW62" s="1"/>
      <c r="IXY62" s="1"/>
      <c r="IYA62" s="1"/>
      <c r="IYC62" s="1"/>
      <c r="IYE62" s="1"/>
      <c r="IYG62" s="1"/>
      <c r="IYI62" s="1"/>
      <c r="IYK62" s="1"/>
      <c r="IYM62" s="1"/>
      <c r="IYO62" s="1"/>
      <c r="IYQ62" s="1"/>
      <c r="IYS62" s="1"/>
      <c r="IYU62" s="1"/>
      <c r="IYW62" s="1"/>
      <c r="IYY62" s="1"/>
      <c r="IZA62" s="1"/>
      <c r="IZC62" s="1"/>
      <c r="IZE62" s="1"/>
      <c r="IZG62" s="1"/>
      <c r="IZI62" s="1"/>
      <c r="IZK62" s="1"/>
      <c r="IZM62" s="1"/>
      <c r="IZO62" s="1"/>
      <c r="IZQ62" s="1"/>
      <c r="IZS62" s="1"/>
      <c r="IZU62" s="1"/>
      <c r="IZW62" s="1"/>
      <c r="IZY62" s="1"/>
      <c r="JAA62" s="1"/>
      <c r="JAC62" s="1"/>
      <c r="JAE62" s="1"/>
      <c r="JAG62" s="1"/>
      <c r="JAI62" s="1"/>
      <c r="JAK62" s="1"/>
      <c r="JAM62" s="1"/>
      <c r="JAO62" s="1"/>
      <c r="JAQ62" s="1"/>
      <c r="JAS62" s="1"/>
      <c r="JAU62" s="1"/>
      <c r="JAW62" s="1"/>
      <c r="JAY62" s="1"/>
      <c r="JBA62" s="1"/>
      <c r="JBC62" s="1"/>
      <c r="JBE62" s="1"/>
      <c r="JBG62" s="1"/>
      <c r="JBI62" s="1"/>
      <c r="JBK62" s="1"/>
      <c r="JBM62" s="1"/>
      <c r="JBO62" s="1"/>
      <c r="JBQ62" s="1"/>
      <c r="JBS62" s="1"/>
      <c r="JBU62" s="1"/>
      <c r="JBW62" s="1"/>
      <c r="JBY62" s="1"/>
      <c r="JCA62" s="1"/>
      <c r="JCC62" s="1"/>
      <c r="JCE62" s="1"/>
      <c r="JCG62" s="1"/>
      <c r="JCI62" s="1"/>
      <c r="JCK62" s="1"/>
      <c r="JCM62" s="1"/>
      <c r="JCO62" s="1"/>
      <c r="JCQ62" s="1"/>
      <c r="JCS62" s="1"/>
      <c r="JCU62" s="1"/>
      <c r="JCW62" s="1"/>
      <c r="JCY62" s="1"/>
      <c r="JDA62" s="1"/>
      <c r="JDC62" s="1"/>
      <c r="JDE62" s="1"/>
      <c r="JDG62" s="1"/>
      <c r="JDI62" s="1"/>
      <c r="JDK62" s="1"/>
      <c r="JDM62" s="1"/>
      <c r="JDO62" s="1"/>
      <c r="JDQ62" s="1"/>
      <c r="JDS62" s="1"/>
      <c r="JDU62" s="1"/>
      <c r="JDW62" s="1"/>
      <c r="JDY62" s="1"/>
      <c r="JEA62" s="1"/>
      <c r="JEC62" s="1"/>
      <c r="JEE62" s="1"/>
      <c r="JEG62" s="1"/>
      <c r="JEI62" s="1"/>
      <c r="JEK62" s="1"/>
      <c r="JEM62" s="1"/>
      <c r="JEO62" s="1"/>
      <c r="JEQ62" s="1"/>
      <c r="JES62" s="1"/>
      <c r="JEU62" s="1"/>
      <c r="JEW62" s="1"/>
      <c r="JEY62" s="1"/>
      <c r="JFA62" s="1"/>
      <c r="JFC62" s="1"/>
      <c r="JFE62" s="1"/>
      <c r="JFG62" s="1"/>
      <c r="JFI62" s="1"/>
      <c r="JFK62" s="1"/>
      <c r="JFM62" s="1"/>
      <c r="JFO62" s="1"/>
      <c r="JFQ62" s="1"/>
      <c r="JFS62" s="1"/>
      <c r="JFU62" s="1"/>
      <c r="JFW62" s="1"/>
      <c r="JFY62" s="1"/>
      <c r="JGA62" s="1"/>
      <c r="JGC62" s="1"/>
      <c r="JGE62" s="1"/>
      <c r="JGG62" s="1"/>
      <c r="JGI62" s="1"/>
      <c r="JGK62" s="1"/>
      <c r="JGM62" s="1"/>
      <c r="JGO62" s="1"/>
      <c r="JGQ62" s="1"/>
      <c r="JGS62" s="1"/>
      <c r="JGU62" s="1"/>
      <c r="JGW62" s="1"/>
      <c r="JGY62" s="1"/>
      <c r="JHA62" s="1"/>
      <c r="JHC62" s="1"/>
      <c r="JHE62" s="1"/>
      <c r="JHG62" s="1"/>
      <c r="JHI62" s="1"/>
      <c r="JHK62" s="1"/>
      <c r="JHM62" s="1"/>
      <c r="JHO62" s="1"/>
      <c r="JHQ62" s="1"/>
      <c r="JHS62" s="1"/>
      <c r="JHU62" s="1"/>
      <c r="JHW62" s="1"/>
      <c r="JHY62" s="1"/>
      <c r="JIA62" s="1"/>
      <c r="JIC62" s="1"/>
      <c r="JIE62" s="1"/>
      <c r="JIG62" s="1"/>
      <c r="JII62" s="1"/>
      <c r="JIK62" s="1"/>
      <c r="JIM62" s="1"/>
      <c r="JIO62" s="1"/>
      <c r="JIQ62" s="1"/>
      <c r="JIS62" s="1"/>
      <c r="JIU62" s="1"/>
      <c r="JIW62" s="1"/>
      <c r="JIY62" s="1"/>
      <c r="JJA62" s="1"/>
      <c r="JJC62" s="1"/>
      <c r="JJE62" s="1"/>
      <c r="JJG62" s="1"/>
      <c r="JJI62" s="1"/>
      <c r="JJK62" s="1"/>
      <c r="JJM62" s="1"/>
      <c r="JJO62" s="1"/>
      <c r="JJQ62" s="1"/>
      <c r="JJS62" s="1"/>
      <c r="JJU62" s="1"/>
      <c r="JJW62" s="1"/>
      <c r="JJY62" s="1"/>
      <c r="JKA62" s="1"/>
      <c r="JKC62" s="1"/>
      <c r="JKE62" s="1"/>
      <c r="JKG62" s="1"/>
      <c r="JKI62" s="1"/>
      <c r="JKK62" s="1"/>
      <c r="JKM62" s="1"/>
      <c r="JKO62" s="1"/>
      <c r="JKQ62" s="1"/>
      <c r="JKS62" s="1"/>
      <c r="JKU62" s="1"/>
      <c r="JKW62" s="1"/>
      <c r="JKY62" s="1"/>
      <c r="JLA62" s="1"/>
      <c r="JLC62" s="1"/>
      <c r="JLE62" s="1"/>
      <c r="JLG62" s="1"/>
      <c r="JLI62" s="1"/>
      <c r="JLK62" s="1"/>
      <c r="JLM62" s="1"/>
      <c r="JLO62" s="1"/>
      <c r="JLQ62" s="1"/>
      <c r="JLS62" s="1"/>
      <c r="JLU62" s="1"/>
      <c r="JLW62" s="1"/>
      <c r="JLY62" s="1"/>
      <c r="JMA62" s="1"/>
      <c r="JMC62" s="1"/>
      <c r="JME62" s="1"/>
      <c r="JMG62" s="1"/>
      <c r="JMI62" s="1"/>
      <c r="JMK62" s="1"/>
      <c r="JMM62" s="1"/>
      <c r="JMO62" s="1"/>
      <c r="JMQ62" s="1"/>
      <c r="JMS62" s="1"/>
      <c r="JMU62" s="1"/>
      <c r="JMW62" s="1"/>
      <c r="JMY62" s="1"/>
      <c r="JNA62" s="1"/>
      <c r="JNC62" s="1"/>
      <c r="JNE62" s="1"/>
      <c r="JNG62" s="1"/>
      <c r="JNI62" s="1"/>
      <c r="JNK62" s="1"/>
      <c r="JNM62" s="1"/>
      <c r="JNO62" s="1"/>
      <c r="JNQ62" s="1"/>
      <c r="JNS62" s="1"/>
      <c r="JNU62" s="1"/>
      <c r="JNW62" s="1"/>
      <c r="JNY62" s="1"/>
      <c r="JOA62" s="1"/>
      <c r="JOC62" s="1"/>
      <c r="JOE62" s="1"/>
      <c r="JOG62" s="1"/>
      <c r="JOI62" s="1"/>
      <c r="JOK62" s="1"/>
      <c r="JOM62" s="1"/>
      <c r="JOO62" s="1"/>
      <c r="JOQ62" s="1"/>
      <c r="JOS62" s="1"/>
      <c r="JOU62" s="1"/>
      <c r="JOW62" s="1"/>
      <c r="JOY62" s="1"/>
      <c r="JPA62" s="1"/>
      <c r="JPC62" s="1"/>
      <c r="JPE62" s="1"/>
      <c r="JPG62" s="1"/>
      <c r="JPI62" s="1"/>
      <c r="JPK62" s="1"/>
      <c r="JPM62" s="1"/>
      <c r="JPO62" s="1"/>
      <c r="JPQ62" s="1"/>
      <c r="JPS62" s="1"/>
      <c r="JPU62" s="1"/>
      <c r="JPW62" s="1"/>
      <c r="JPY62" s="1"/>
      <c r="JQA62" s="1"/>
      <c r="JQC62" s="1"/>
      <c r="JQE62" s="1"/>
      <c r="JQG62" s="1"/>
      <c r="JQI62" s="1"/>
      <c r="JQK62" s="1"/>
      <c r="JQM62" s="1"/>
      <c r="JQO62" s="1"/>
      <c r="JQQ62" s="1"/>
      <c r="JQS62" s="1"/>
      <c r="JQU62" s="1"/>
      <c r="JQW62" s="1"/>
      <c r="JQY62" s="1"/>
      <c r="JRA62" s="1"/>
      <c r="JRC62" s="1"/>
      <c r="JRE62" s="1"/>
      <c r="JRG62" s="1"/>
      <c r="JRI62" s="1"/>
      <c r="JRK62" s="1"/>
      <c r="JRM62" s="1"/>
      <c r="JRO62" s="1"/>
      <c r="JRQ62" s="1"/>
      <c r="JRS62" s="1"/>
      <c r="JRU62" s="1"/>
      <c r="JRW62" s="1"/>
      <c r="JRY62" s="1"/>
      <c r="JSA62" s="1"/>
      <c r="JSC62" s="1"/>
      <c r="JSE62" s="1"/>
      <c r="JSG62" s="1"/>
      <c r="JSI62" s="1"/>
      <c r="JSK62" s="1"/>
      <c r="JSM62" s="1"/>
      <c r="JSO62" s="1"/>
      <c r="JSQ62" s="1"/>
      <c r="JSS62" s="1"/>
      <c r="JSU62" s="1"/>
      <c r="JSW62" s="1"/>
      <c r="JSY62" s="1"/>
      <c r="JTA62" s="1"/>
      <c r="JTC62" s="1"/>
      <c r="JTE62" s="1"/>
      <c r="JTG62" s="1"/>
      <c r="JTI62" s="1"/>
      <c r="JTK62" s="1"/>
      <c r="JTM62" s="1"/>
      <c r="JTO62" s="1"/>
      <c r="JTQ62" s="1"/>
      <c r="JTS62" s="1"/>
      <c r="JTU62" s="1"/>
      <c r="JTW62" s="1"/>
      <c r="JTY62" s="1"/>
      <c r="JUA62" s="1"/>
      <c r="JUC62" s="1"/>
      <c r="JUE62" s="1"/>
      <c r="JUG62" s="1"/>
      <c r="JUI62" s="1"/>
      <c r="JUK62" s="1"/>
      <c r="JUM62" s="1"/>
      <c r="JUO62" s="1"/>
      <c r="JUQ62" s="1"/>
      <c r="JUS62" s="1"/>
      <c r="JUU62" s="1"/>
      <c r="JUW62" s="1"/>
      <c r="JUY62" s="1"/>
      <c r="JVA62" s="1"/>
      <c r="JVC62" s="1"/>
      <c r="JVE62" s="1"/>
      <c r="JVG62" s="1"/>
      <c r="JVI62" s="1"/>
      <c r="JVK62" s="1"/>
      <c r="JVM62" s="1"/>
      <c r="JVO62" s="1"/>
      <c r="JVQ62" s="1"/>
      <c r="JVS62" s="1"/>
      <c r="JVU62" s="1"/>
      <c r="JVW62" s="1"/>
      <c r="JVY62" s="1"/>
      <c r="JWA62" s="1"/>
      <c r="JWC62" s="1"/>
      <c r="JWE62" s="1"/>
      <c r="JWG62" s="1"/>
      <c r="JWI62" s="1"/>
      <c r="JWK62" s="1"/>
      <c r="JWM62" s="1"/>
      <c r="JWO62" s="1"/>
      <c r="JWQ62" s="1"/>
      <c r="JWS62" s="1"/>
      <c r="JWU62" s="1"/>
      <c r="JWW62" s="1"/>
      <c r="JWY62" s="1"/>
      <c r="JXA62" s="1"/>
      <c r="JXC62" s="1"/>
      <c r="JXE62" s="1"/>
      <c r="JXG62" s="1"/>
      <c r="JXI62" s="1"/>
      <c r="JXK62" s="1"/>
      <c r="JXM62" s="1"/>
      <c r="JXO62" s="1"/>
      <c r="JXQ62" s="1"/>
      <c r="JXS62" s="1"/>
      <c r="JXU62" s="1"/>
      <c r="JXW62" s="1"/>
      <c r="JXY62" s="1"/>
      <c r="JYA62" s="1"/>
      <c r="JYC62" s="1"/>
      <c r="JYE62" s="1"/>
      <c r="JYG62" s="1"/>
      <c r="JYI62" s="1"/>
      <c r="JYK62" s="1"/>
      <c r="JYM62" s="1"/>
      <c r="JYO62" s="1"/>
      <c r="JYQ62" s="1"/>
      <c r="JYS62" s="1"/>
      <c r="JYU62" s="1"/>
      <c r="JYW62" s="1"/>
      <c r="JYY62" s="1"/>
      <c r="JZA62" s="1"/>
      <c r="JZC62" s="1"/>
      <c r="JZE62" s="1"/>
      <c r="JZG62" s="1"/>
      <c r="JZI62" s="1"/>
      <c r="JZK62" s="1"/>
      <c r="JZM62" s="1"/>
      <c r="JZO62" s="1"/>
      <c r="JZQ62" s="1"/>
      <c r="JZS62" s="1"/>
      <c r="JZU62" s="1"/>
      <c r="JZW62" s="1"/>
      <c r="JZY62" s="1"/>
      <c r="KAA62" s="1"/>
      <c r="KAC62" s="1"/>
      <c r="KAE62" s="1"/>
      <c r="KAG62" s="1"/>
      <c r="KAI62" s="1"/>
      <c r="KAK62" s="1"/>
      <c r="KAM62" s="1"/>
      <c r="KAO62" s="1"/>
      <c r="KAQ62" s="1"/>
      <c r="KAS62" s="1"/>
      <c r="KAU62" s="1"/>
      <c r="KAW62" s="1"/>
      <c r="KAY62" s="1"/>
      <c r="KBA62" s="1"/>
      <c r="KBC62" s="1"/>
      <c r="KBE62" s="1"/>
      <c r="KBG62" s="1"/>
      <c r="KBI62" s="1"/>
      <c r="KBK62" s="1"/>
      <c r="KBM62" s="1"/>
      <c r="KBO62" s="1"/>
      <c r="KBQ62" s="1"/>
      <c r="KBS62" s="1"/>
      <c r="KBU62" s="1"/>
      <c r="KBW62" s="1"/>
      <c r="KBY62" s="1"/>
      <c r="KCA62" s="1"/>
      <c r="KCC62" s="1"/>
      <c r="KCE62" s="1"/>
      <c r="KCG62" s="1"/>
      <c r="KCI62" s="1"/>
      <c r="KCK62" s="1"/>
      <c r="KCM62" s="1"/>
      <c r="KCO62" s="1"/>
      <c r="KCQ62" s="1"/>
      <c r="KCS62" s="1"/>
      <c r="KCU62" s="1"/>
      <c r="KCW62" s="1"/>
      <c r="KCY62" s="1"/>
      <c r="KDA62" s="1"/>
      <c r="KDC62" s="1"/>
      <c r="KDE62" s="1"/>
      <c r="KDG62" s="1"/>
      <c r="KDI62" s="1"/>
      <c r="KDK62" s="1"/>
      <c r="KDM62" s="1"/>
      <c r="KDO62" s="1"/>
      <c r="KDQ62" s="1"/>
      <c r="KDS62" s="1"/>
      <c r="KDU62" s="1"/>
      <c r="KDW62" s="1"/>
      <c r="KDY62" s="1"/>
      <c r="KEA62" s="1"/>
      <c r="KEC62" s="1"/>
      <c r="KEE62" s="1"/>
      <c r="KEG62" s="1"/>
      <c r="KEI62" s="1"/>
      <c r="KEK62" s="1"/>
      <c r="KEM62" s="1"/>
      <c r="KEO62" s="1"/>
      <c r="KEQ62" s="1"/>
      <c r="KES62" s="1"/>
      <c r="KEU62" s="1"/>
      <c r="KEW62" s="1"/>
      <c r="KEY62" s="1"/>
      <c r="KFA62" s="1"/>
      <c r="KFC62" s="1"/>
      <c r="KFE62" s="1"/>
      <c r="KFG62" s="1"/>
      <c r="KFI62" s="1"/>
      <c r="KFK62" s="1"/>
      <c r="KFM62" s="1"/>
      <c r="KFO62" s="1"/>
      <c r="KFQ62" s="1"/>
      <c r="KFS62" s="1"/>
      <c r="KFU62" s="1"/>
      <c r="KFW62" s="1"/>
      <c r="KFY62" s="1"/>
      <c r="KGA62" s="1"/>
      <c r="KGC62" s="1"/>
      <c r="KGE62" s="1"/>
      <c r="KGG62" s="1"/>
      <c r="KGI62" s="1"/>
      <c r="KGK62" s="1"/>
      <c r="KGM62" s="1"/>
      <c r="KGO62" s="1"/>
      <c r="KGQ62" s="1"/>
      <c r="KGS62" s="1"/>
      <c r="KGU62" s="1"/>
      <c r="KGW62" s="1"/>
      <c r="KGY62" s="1"/>
      <c r="KHA62" s="1"/>
      <c r="KHC62" s="1"/>
      <c r="KHE62" s="1"/>
      <c r="KHG62" s="1"/>
      <c r="KHI62" s="1"/>
      <c r="KHK62" s="1"/>
      <c r="KHM62" s="1"/>
      <c r="KHO62" s="1"/>
      <c r="KHQ62" s="1"/>
      <c r="KHS62" s="1"/>
      <c r="KHU62" s="1"/>
      <c r="KHW62" s="1"/>
      <c r="KHY62" s="1"/>
      <c r="KIA62" s="1"/>
      <c r="KIC62" s="1"/>
      <c r="KIE62" s="1"/>
      <c r="KIG62" s="1"/>
      <c r="KII62" s="1"/>
      <c r="KIK62" s="1"/>
      <c r="KIM62" s="1"/>
      <c r="KIO62" s="1"/>
      <c r="KIQ62" s="1"/>
      <c r="KIS62" s="1"/>
      <c r="KIU62" s="1"/>
      <c r="KIW62" s="1"/>
      <c r="KIY62" s="1"/>
      <c r="KJA62" s="1"/>
      <c r="KJC62" s="1"/>
      <c r="KJE62" s="1"/>
      <c r="KJG62" s="1"/>
      <c r="KJI62" s="1"/>
      <c r="KJK62" s="1"/>
      <c r="KJM62" s="1"/>
      <c r="KJO62" s="1"/>
      <c r="KJQ62" s="1"/>
      <c r="KJS62" s="1"/>
      <c r="KJU62" s="1"/>
      <c r="KJW62" s="1"/>
      <c r="KJY62" s="1"/>
      <c r="KKA62" s="1"/>
      <c r="KKC62" s="1"/>
      <c r="KKE62" s="1"/>
      <c r="KKG62" s="1"/>
      <c r="KKI62" s="1"/>
      <c r="KKK62" s="1"/>
      <c r="KKM62" s="1"/>
      <c r="KKO62" s="1"/>
      <c r="KKQ62" s="1"/>
      <c r="KKS62" s="1"/>
      <c r="KKU62" s="1"/>
      <c r="KKW62" s="1"/>
      <c r="KKY62" s="1"/>
      <c r="KLA62" s="1"/>
      <c r="KLC62" s="1"/>
      <c r="KLE62" s="1"/>
      <c r="KLG62" s="1"/>
      <c r="KLI62" s="1"/>
      <c r="KLK62" s="1"/>
      <c r="KLM62" s="1"/>
      <c r="KLO62" s="1"/>
      <c r="KLQ62" s="1"/>
      <c r="KLS62" s="1"/>
      <c r="KLU62" s="1"/>
      <c r="KLW62" s="1"/>
      <c r="KLY62" s="1"/>
      <c r="KMA62" s="1"/>
      <c r="KMC62" s="1"/>
      <c r="KME62" s="1"/>
      <c r="KMG62" s="1"/>
      <c r="KMI62" s="1"/>
      <c r="KMK62" s="1"/>
      <c r="KMM62" s="1"/>
      <c r="KMO62" s="1"/>
      <c r="KMQ62" s="1"/>
      <c r="KMS62" s="1"/>
      <c r="KMU62" s="1"/>
      <c r="KMW62" s="1"/>
      <c r="KMY62" s="1"/>
      <c r="KNA62" s="1"/>
      <c r="KNC62" s="1"/>
      <c r="KNE62" s="1"/>
      <c r="KNG62" s="1"/>
      <c r="KNI62" s="1"/>
      <c r="KNK62" s="1"/>
      <c r="KNM62" s="1"/>
      <c r="KNO62" s="1"/>
      <c r="KNQ62" s="1"/>
      <c r="KNS62" s="1"/>
      <c r="KNU62" s="1"/>
      <c r="KNW62" s="1"/>
      <c r="KNY62" s="1"/>
      <c r="KOA62" s="1"/>
      <c r="KOC62" s="1"/>
      <c r="KOE62" s="1"/>
      <c r="KOG62" s="1"/>
      <c r="KOI62" s="1"/>
      <c r="KOK62" s="1"/>
      <c r="KOM62" s="1"/>
      <c r="KOO62" s="1"/>
      <c r="KOQ62" s="1"/>
      <c r="KOS62" s="1"/>
      <c r="KOU62" s="1"/>
      <c r="KOW62" s="1"/>
      <c r="KOY62" s="1"/>
      <c r="KPA62" s="1"/>
      <c r="KPC62" s="1"/>
      <c r="KPE62" s="1"/>
      <c r="KPG62" s="1"/>
      <c r="KPI62" s="1"/>
      <c r="KPK62" s="1"/>
      <c r="KPM62" s="1"/>
      <c r="KPO62" s="1"/>
      <c r="KPQ62" s="1"/>
      <c r="KPS62" s="1"/>
      <c r="KPU62" s="1"/>
      <c r="KPW62" s="1"/>
      <c r="KPY62" s="1"/>
      <c r="KQA62" s="1"/>
      <c r="KQC62" s="1"/>
      <c r="KQE62" s="1"/>
      <c r="KQG62" s="1"/>
      <c r="KQI62" s="1"/>
      <c r="KQK62" s="1"/>
      <c r="KQM62" s="1"/>
      <c r="KQO62" s="1"/>
      <c r="KQQ62" s="1"/>
      <c r="KQS62" s="1"/>
      <c r="KQU62" s="1"/>
      <c r="KQW62" s="1"/>
      <c r="KQY62" s="1"/>
      <c r="KRA62" s="1"/>
      <c r="KRC62" s="1"/>
      <c r="KRE62" s="1"/>
      <c r="KRG62" s="1"/>
      <c r="KRI62" s="1"/>
      <c r="KRK62" s="1"/>
      <c r="KRM62" s="1"/>
      <c r="KRO62" s="1"/>
      <c r="KRQ62" s="1"/>
      <c r="KRS62" s="1"/>
      <c r="KRU62" s="1"/>
      <c r="KRW62" s="1"/>
      <c r="KRY62" s="1"/>
      <c r="KSA62" s="1"/>
      <c r="KSC62" s="1"/>
      <c r="KSE62" s="1"/>
      <c r="KSG62" s="1"/>
      <c r="KSI62" s="1"/>
      <c r="KSK62" s="1"/>
      <c r="KSM62" s="1"/>
      <c r="KSO62" s="1"/>
      <c r="KSQ62" s="1"/>
      <c r="KSS62" s="1"/>
      <c r="KSU62" s="1"/>
      <c r="KSW62" s="1"/>
      <c r="KSY62" s="1"/>
      <c r="KTA62" s="1"/>
      <c r="KTC62" s="1"/>
      <c r="KTE62" s="1"/>
      <c r="KTG62" s="1"/>
      <c r="KTI62" s="1"/>
      <c r="KTK62" s="1"/>
      <c r="KTM62" s="1"/>
      <c r="KTO62" s="1"/>
      <c r="KTQ62" s="1"/>
      <c r="KTS62" s="1"/>
      <c r="KTU62" s="1"/>
      <c r="KTW62" s="1"/>
      <c r="KTY62" s="1"/>
      <c r="KUA62" s="1"/>
      <c r="KUC62" s="1"/>
      <c r="KUE62" s="1"/>
      <c r="KUG62" s="1"/>
      <c r="KUI62" s="1"/>
      <c r="KUK62" s="1"/>
      <c r="KUM62" s="1"/>
      <c r="KUO62" s="1"/>
      <c r="KUQ62" s="1"/>
      <c r="KUS62" s="1"/>
      <c r="KUU62" s="1"/>
      <c r="KUW62" s="1"/>
      <c r="KUY62" s="1"/>
      <c r="KVA62" s="1"/>
      <c r="KVC62" s="1"/>
      <c r="KVE62" s="1"/>
      <c r="KVG62" s="1"/>
      <c r="KVI62" s="1"/>
      <c r="KVK62" s="1"/>
      <c r="KVM62" s="1"/>
      <c r="KVO62" s="1"/>
      <c r="KVQ62" s="1"/>
      <c r="KVS62" s="1"/>
      <c r="KVU62" s="1"/>
      <c r="KVW62" s="1"/>
      <c r="KVY62" s="1"/>
      <c r="KWA62" s="1"/>
      <c r="KWC62" s="1"/>
      <c r="KWE62" s="1"/>
      <c r="KWG62" s="1"/>
      <c r="KWI62" s="1"/>
      <c r="KWK62" s="1"/>
      <c r="KWM62" s="1"/>
      <c r="KWO62" s="1"/>
      <c r="KWQ62" s="1"/>
      <c r="KWS62" s="1"/>
      <c r="KWU62" s="1"/>
      <c r="KWW62" s="1"/>
      <c r="KWY62" s="1"/>
      <c r="KXA62" s="1"/>
      <c r="KXC62" s="1"/>
      <c r="KXE62" s="1"/>
      <c r="KXG62" s="1"/>
      <c r="KXI62" s="1"/>
      <c r="KXK62" s="1"/>
      <c r="KXM62" s="1"/>
      <c r="KXO62" s="1"/>
      <c r="KXQ62" s="1"/>
      <c r="KXS62" s="1"/>
      <c r="KXU62" s="1"/>
      <c r="KXW62" s="1"/>
      <c r="KXY62" s="1"/>
      <c r="KYA62" s="1"/>
      <c r="KYC62" s="1"/>
      <c r="KYE62" s="1"/>
      <c r="KYG62" s="1"/>
      <c r="KYI62" s="1"/>
      <c r="KYK62" s="1"/>
      <c r="KYM62" s="1"/>
      <c r="KYO62" s="1"/>
      <c r="KYQ62" s="1"/>
      <c r="KYS62" s="1"/>
      <c r="KYU62" s="1"/>
      <c r="KYW62" s="1"/>
      <c r="KYY62" s="1"/>
      <c r="KZA62" s="1"/>
      <c r="KZC62" s="1"/>
      <c r="KZE62" s="1"/>
      <c r="KZG62" s="1"/>
      <c r="KZI62" s="1"/>
      <c r="KZK62" s="1"/>
      <c r="KZM62" s="1"/>
      <c r="KZO62" s="1"/>
      <c r="KZQ62" s="1"/>
      <c r="KZS62" s="1"/>
      <c r="KZU62" s="1"/>
      <c r="KZW62" s="1"/>
      <c r="KZY62" s="1"/>
      <c r="LAA62" s="1"/>
      <c r="LAC62" s="1"/>
      <c r="LAE62" s="1"/>
      <c r="LAG62" s="1"/>
      <c r="LAI62" s="1"/>
      <c r="LAK62" s="1"/>
      <c r="LAM62" s="1"/>
      <c r="LAO62" s="1"/>
      <c r="LAQ62" s="1"/>
      <c r="LAS62" s="1"/>
      <c r="LAU62" s="1"/>
      <c r="LAW62" s="1"/>
      <c r="LAY62" s="1"/>
      <c r="LBA62" s="1"/>
      <c r="LBC62" s="1"/>
      <c r="LBE62" s="1"/>
      <c r="LBG62" s="1"/>
      <c r="LBI62" s="1"/>
      <c r="LBK62" s="1"/>
      <c r="LBM62" s="1"/>
      <c r="LBO62" s="1"/>
      <c r="LBQ62" s="1"/>
      <c r="LBS62" s="1"/>
      <c r="LBU62" s="1"/>
      <c r="LBW62" s="1"/>
      <c r="LBY62" s="1"/>
      <c r="LCA62" s="1"/>
      <c r="LCC62" s="1"/>
      <c r="LCE62" s="1"/>
      <c r="LCG62" s="1"/>
      <c r="LCI62" s="1"/>
      <c r="LCK62" s="1"/>
      <c r="LCM62" s="1"/>
      <c r="LCO62" s="1"/>
      <c r="LCQ62" s="1"/>
      <c r="LCS62" s="1"/>
      <c r="LCU62" s="1"/>
      <c r="LCW62" s="1"/>
      <c r="LCY62" s="1"/>
      <c r="LDA62" s="1"/>
      <c r="LDC62" s="1"/>
      <c r="LDE62" s="1"/>
      <c r="LDG62" s="1"/>
      <c r="LDI62" s="1"/>
      <c r="LDK62" s="1"/>
      <c r="LDM62" s="1"/>
      <c r="LDO62" s="1"/>
      <c r="LDQ62" s="1"/>
      <c r="LDS62" s="1"/>
      <c r="LDU62" s="1"/>
      <c r="LDW62" s="1"/>
      <c r="LDY62" s="1"/>
      <c r="LEA62" s="1"/>
      <c r="LEC62" s="1"/>
      <c r="LEE62" s="1"/>
      <c r="LEG62" s="1"/>
      <c r="LEI62" s="1"/>
      <c r="LEK62" s="1"/>
      <c r="LEM62" s="1"/>
      <c r="LEO62" s="1"/>
      <c r="LEQ62" s="1"/>
      <c r="LES62" s="1"/>
      <c r="LEU62" s="1"/>
      <c r="LEW62" s="1"/>
      <c r="LEY62" s="1"/>
      <c r="LFA62" s="1"/>
      <c r="LFC62" s="1"/>
      <c r="LFE62" s="1"/>
      <c r="LFG62" s="1"/>
      <c r="LFI62" s="1"/>
      <c r="LFK62" s="1"/>
      <c r="LFM62" s="1"/>
      <c r="LFO62" s="1"/>
      <c r="LFQ62" s="1"/>
      <c r="LFS62" s="1"/>
      <c r="LFU62" s="1"/>
      <c r="LFW62" s="1"/>
      <c r="LFY62" s="1"/>
      <c r="LGA62" s="1"/>
      <c r="LGC62" s="1"/>
      <c r="LGE62" s="1"/>
      <c r="LGG62" s="1"/>
      <c r="LGI62" s="1"/>
      <c r="LGK62" s="1"/>
      <c r="LGM62" s="1"/>
      <c r="LGO62" s="1"/>
      <c r="LGQ62" s="1"/>
      <c r="LGS62" s="1"/>
      <c r="LGU62" s="1"/>
      <c r="LGW62" s="1"/>
      <c r="LGY62" s="1"/>
      <c r="LHA62" s="1"/>
      <c r="LHC62" s="1"/>
      <c r="LHE62" s="1"/>
      <c r="LHG62" s="1"/>
      <c r="LHI62" s="1"/>
      <c r="LHK62" s="1"/>
      <c r="LHM62" s="1"/>
      <c r="LHO62" s="1"/>
      <c r="LHQ62" s="1"/>
      <c r="LHS62" s="1"/>
      <c r="LHU62" s="1"/>
      <c r="LHW62" s="1"/>
      <c r="LHY62" s="1"/>
      <c r="LIA62" s="1"/>
      <c r="LIC62" s="1"/>
      <c r="LIE62" s="1"/>
      <c r="LIG62" s="1"/>
      <c r="LII62" s="1"/>
      <c r="LIK62" s="1"/>
      <c r="LIM62" s="1"/>
      <c r="LIO62" s="1"/>
      <c r="LIQ62" s="1"/>
      <c r="LIS62" s="1"/>
      <c r="LIU62" s="1"/>
      <c r="LIW62" s="1"/>
      <c r="LIY62" s="1"/>
      <c r="LJA62" s="1"/>
      <c r="LJC62" s="1"/>
      <c r="LJE62" s="1"/>
      <c r="LJG62" s="1"/>
      <c r="LJI62" s="1"/>
      <c r="LJK62" s="1"/>
      <c r="LJM62" s="1"/>
      <c r="LJO62" s="1"/>
      <c r="LJQ62" s="1"/>
      <c r="LJS62" s="1"/>
      <c r="LJU62" s="1"/>
      <c r="LJW62" s="1"/>
      <c r="LJY62" s="1"/>
      <c r="LKA62" s="1"/>
      <c r="LKC62" s="1"/>
      <c r="LKE62" s="1"/>
      <c r="LKG62" s="1"/>
      <c r="LKI62" s="1"/>
      <c r="LKK62" s="1"/>
      <c r="LKM62" s="1"/>
      <c r="LKO62" s="1"/>
      <c r="LKQ62" s="1"/>
      <c r="LKS62" s="1"/>
      <c r="LKU62" s="1"/>
      <c r="LKW62" s="1"/>
      <c r="LKY62" s="1"/>
      <c r="LLA62" s="1"/>
      <c r="LLC62" s="1"/>
      <c r="LLE62" s="1"/>
      <c r="LLG62" s="1"/>
      <c r="LLI62" s="1"/>
      <c r="LLK62" s="1"/>
      <c r="LLM62" s="1"/>
      <c r="LLO62" s="1"/>
      <c r="LLQ62" s="1"/>
      <c r="LLS62" s="1"/>
      <c r="LLU62" s="1"/>
      <c r="LLW62" s="1"/>
      <c r="LLY62" s="1"/>
      <c r="LMA62" s="1"/>
      <c r="LMC62" s="1"/>
      <c r="LME62" s="1"/>
      <c r="LMG62" s="1"/>
      <c r="LMI62" s="1"/>
      <c r="LMK62" s="1"/>
      <c r="LMM62" s="1"/>
      <c r="LMO62" s="1"/>
      <c r="LMQ62" s="1"/>
      <c r="LMS62" s="1"/>
      <c r="LMU62" s="1"/>
      <c r="LMW62" s="1"/>
      <c r="LMY62" s="1"/>
      <c r="LNA62" s="1"/>
      <c r="LNC62" s="1"/>
      <c r="LNE62" s="1"/>
      <c r="LNG62" s="1"/>
      <c r="LNI62" s="1"/>
      <c r="LNK62" s="1"/>
      <c r="LNM62" s="1"/>
      <c r="LNO62" s="1"/>
      <c r="LNQ62" s="1"/>
      <c r="LNS62" s="1"/>
      <c r="LNU62" s="1"/>
      <c r="LNW62" s="1"/>
      <c r="LNY62" s="1"/>
      <c r="LOA62" s="1"/>
      <c r="LOC62" s="1"/>
      <c r="LOE62" s="1"/>
      <c r="LOG62" s="1"/>
      <c r="LOI62" s="1"/>
      <c r="LOK62" s="1"/>
      <c r="LOM62" s="1"/>
      <c r="LOO62" s="1"/>
      <c r="LOQ62" s="1"/>
      <c r="LOS62" s="1"/>
      <c r="LOU62" s="1"/>
      <c r="LOW62" s="1"/>
      <c r="LOY62" s="1"/>
      <c r="LPA62" s="1"/>
      <c r="LPC62" s="1"/>
      <c r="LPE62" s="1"/>
      <c r="LPG62" s="1"/>
      <c r="LPI62" s="1"/>
      <c r="LPK62" s="1"/>
      <c r="LPM62" s="1"/>
      <c r="LPO62" s="1"/>
      <c r="LPQ62" s="1"/>
      <c r="LPS62" s="1"/>
      <c r="LPU62" s="1"/>
      <c r="LPW62" s="1"/>
      <c r="LPY62" s="1"/>
      <c r="LQA62" s="1"/>
      <c r="LQC62" s="1"/>
      <c r="LQE62" s="1"/>
      <c r="LQG62" s="1"/>
      <c r="LQI62" s="1"/>
      <c r="LQK62" s="1"/>
      <c r="LQM62" s="1"/>
      <c r="LQO62" s="1"/>
      <c r="LQQ62" s="1"/>
      <c r="LQS62" s="1"/>
      <c r="LQU62" s="1"/>
      <c r="LQW62" s="1"/>
      <c r="LQY62" s="1"/>
      <c r="LRA62" s="1"/>
      <c r="LRC62" s="1"/>
      <c r="LRE62" s="1"/>
      <c r="LRG62" s="1"/>
      <c r="LRI62" s="1"/>
      <c r="LRK62" s="1"/>
      <c r="LRM62" s="1"/>
      <c r="LRO62" s="1"/>
      <c r="LRQ62" s="1"/>
      <c r="LRS62" s="1"/>
      <c r="LRU62" s="1"/>
      <c r="LRW62" s="1"/>
      <c r="LRY62" s="1"/>
      <c r="LSA62" s="1"/>
      <c r="LSC62" s="1"/>
      <c r="LSE62" s="1"/>
      <c r="LSG62" s="1"/>
      <c r="LSI62" s="1"/>
      <c r="LSK62" s="1"/>
      <c r="LSM62" s="1"/>
      <c r="LSO62" s="1"/>
      <c r="LSQ62" s="1"/>
      <c r="LSS62" s="1"/>
      <c r="LSU62" s="1"/>
      <c r="LSW62" s="1"/>
      <c r="LSY62" s="1"/>
      <c r="LTA62" s="1"/>
      <c r="LTC62" s="1"/>
      <c r="LTE62" s="1"/>
      <c r="LTG62" s="1"/>
      <c r="LTI62" s="1"/>
      <c r="LTK62" s="1"/>
      <c r="LTM62" s="1"/>
      <c r="LTO62" s="1"/>
      <c r="LTQ62" s="1"/>
      <c r="LTS62" s="1"/>
      <c r="LTU62" s="1"/>
      <c r="LTW62" s="1"/>
      <c r="LTY62" s="1"/>
      <c r="LUA62" s="1"/>
      <c r="LUC62" s="1"/>
      <c r="LUE62" s="1"/>
      <c r="LUG62" s="1"/>
      <c r="LUI62" s="1"/>
      <c r="LUK62" s="1"/>
      <c r="LUM62" s="1"/>
      <c r="LUO62" s="1"/>
      <c r="LUQ62" s="1"/>
      <c r="LUS62" s="1"/>
      <c r="LUU62" s="1"/>
      <c r="LUW62" s="1"/>
      <c r="LUY62" s="1"/>
      <c r="LVA62" s="1"/>
      <c r="LVC62" s="1"/>
      <c r="LVE62" s="1"/>
      <c r="LVG62" s="1"/>
      <c r="LVI62" s="1"/>
      <c r="LVK62" s="1"/>
      <c r="LVM62" s="1"/>
      <c r="LVO62" s="1"/>
      <c r="LVQ62" s="1"/>
      <c r="LVS62" s="1"/>
      <c r="LVU62" s="1"/>
      <c r="LVW62" s="1"/>
      <c r="LVY62" s="1"/>
      <c r="LWA62" s="1"/>
      <c r="LWC62" s="1"/>
      <c r="LWE62" s="1"/>
      <c r="LWG62" s="1"/>
      <c r="LWI62" s="1"/>
      <c r="LWK62" s="1"/>
      <c r="LWM62" s="1"/>
      <c r="LWO62" s="1"/>
      <c r="LWQ62" s="1"/>
      <c r="LWS62" s="1"/>
      <c r="LWU62" s="1"/>
      <c r="LWW62" s="1"/>
      <c r="LWY62" s="1"/>
      <c r="LXA62" s="1"/>
      <c r="LXC62" s="1"/>
      <c r="LXE62" s="1"/>
      <c r="LXG62" s="1"/>
      <c r="LXI62" s="1"/>
      <c r="LXK62" s="1"/>
      <c r="LXM62" s="1"/>
      <c r="LXO62" s="1"/>
      <c r="LXQ62" s="1"/>
      <c r="LXS62" s="1"/>
      <c r="LXU62" s="1"/>
      <c r="LXW62" s="1"/>
      <c r="LXY62" s="1"/>
      <c r="LYA62" s="1"/>
      <c r="LYC62" s="1"/>
      <c r="LYE62" s="1"/>
      <c r="LYG62" s="1"/>
      <c r="LYI62" s="1"/>
      <c r="LYK62" s="1"/>
      <c r="LYM62" s="1"/>
      <c r="LYO62" s="1"/>
      <c r="LYQ62" s="1"/>
      <c r="LYS62" s="1"/>
      <c r="LYU62" s="1"/>
      <c r="LYW62" s="1"/>
      <c r="LYY62" s="1"/>
      <c r="LZA62" s="1"/>
      <c r="LZC62" s="1"/>
      <c r="LZE62" s="1"/>
      <c r="LZG62" s="1"/>
      <c r="LZI62" s="1"/>
      <c r="LZK62" s="1"/>
      <c r="LZM62" s="1"/>
      <c r="LZO62" s="1"/>
      <c r="LZQ62" s="1"/>
      <c r="LZS62" s="1"/>
      <c r="LZU62" s="1"/>
      <c r="LZW62" s="1"/>
      <c r="LZY62" s="1"/>
      <c r="MAA62" s="1"/>
      <c r="MAC62" s="1"/>
      <c r="MAE62" s="1"/>
      <c r="MAG62" s="1"/>
      <c r="MAI62" s="1"/>
      <c r="MAK62" s="1"/>
      <c r="MAM62" s="1"/>
      <c r="MAO62" s="1"/>
      <c r="MAQ62" s="1"/>
      <c r="MAS62" s="1"/>
      <c r="MAU62" s="1"/>
      <c r="MAW62" s="1"/>
      <c r="MAY62" s="1"/>
      <c r="MBA62" s="1"/>
      <c r="MBC62" s="1"/>
      <c r="MBE62" s="1"/>
      <c r="MBG62" s="1"/>
      <c r="MBI62" s="1"/>
      <c r="MBK62" s="1"/>
      <c r="MBM62" s="1"/>
      <c r="MBO62" s="1"/>
      <c r="MBQ62" s="1"/>
      <c r="MBS62" s="1"/>
      <c r="MBU62" s="1"/>
      <c r="MBW62" s="1"/>
      <c r="MBY62" s="1"/>
      <c r="MCA62" s="1"/>
      <c r="MCC62" s="1"/>
      <c r="MCE62" s="1"/>
      <c r="MCG62" s="1"/>
      <c r="MCI62" s="1"/>
      <c r="MCK62" s="1"/>
      <c r="MCM62" s="1"/>
      <c r="MCO62" s="1"/>
      <c r="MCQ62" s="1"/>
      <c r="MCS62" s="1"/>
      <c r="MCU62" s="1"/>
      <c r="MCW62" s="1"/>
      <c r="MCY62" s="1"/>
      <c r="MDA62" s="1"/>
      <c r="MDC62" s="1"/>
      <c r="MDE62" s="1"/>
      <c r="MDG62" s="1"/>
      <c r="MDI62" s="1"/>
      <c r="MDK62" s="1"/>
      <c r="MDM62" s="1"/>
      <c r="MDO62" s="1"/>
      <c r="MDQ62" s="1"/>
      <c r="MDS62" s="1"/>
      <c r="MDU62" s="1"/>
      <c r="MDW62" s="1"/>
      <c r="MDY62" s="1"/>
      <c r="MEA62" s="1"/>
      <c r="MEC62" s="1"/>
      <c r="MEE62" s="1"/>
      <c r="MEG62" s="1"/>
      <c r="MEI62" s="1"/>
      <c r="MEK62" s="1"/>
      <c r="MEM62" s="1"/>
      <c r="MEO62" s="1"/>
      <c r="MEQ62" s="1"/>
      <c r="MES62" s="1"/>
      <c r="MEU62" s="1"/>
      <c r="MEW62" s="1"/>
      <c r="MEY62" s="1"/>
      <c r="MFA62" s="1"/>
      <c r="MFC62" s="1"/>
      <c r="MFE62" s="1"/>
      <c r="MFG62" s="1"/>
      <c r="MFI62" s="1"/>
      <c r="MFK62" s="1"/>
      <c r="MFM62" s="1"/>
      <c r="MFO62" s="1"/>
      <c r="MFQ62" s="1"/>
      <c r="MFS62" s="1"/>
      <c r="MFU62" s="1"/>
      <c r="MFW62" s="1"/>
      <c r="MFY62" s="1"/>
      <c r="MGA62" s="1"/>
      <c r="MGC62" s="1"/>
      <c r="MGE62" s="1"/>
      <c r="MGG62" s="1"/>
      <c r="MGI62" s="1"/>
      <c r="MGK62" s="1"/>
      <c r="MGM62" s="1"/>
      <c r="MGO62" s="1"/>
      <c r="MGQ62" s="1"/>
      <c r="MGS62" s="1"/>
      <c r="MGU62" s="1"/>
      <c r="MGW62" s="1"/>
      <c r="MGY62" s="1"/>
      <c r="MHA62" s="1"/>
      <c r="MHC62" s="1"/>
      <c r="MHE62" s="1"/>
      <c r="MHG62" s="1"/>
      <c r="MHI62" s="1"/>
      <c r="MHK62" s="1"/>
      <c r="MHM62" s="1"/>
      <c r="MHO62" s="1"/>
      <c r="MHQ62" s="1"/>
      <c r="MHS62" s="1"/>
      <c r="MHU62" s="1"/>
      <c r="MHW62" s="1"/>
      <c r="MHY62" s="1"/>
      <c r="MIA62" s="1"/>
      <c r="MIC62" s="1"/>
      <c r="MIE62" s="1"/>
      <c r="MIG62" s="1"/>
      <c r="MII62" s="1"/>
      <c r="MIK62" s="1"/>
      <c r="MIM62" s="1"/>
      <c r="MIO62" s="1"/>
      <c r="MIQ62" s="1"/>
      <c r="MIS62" s="1"/>
      <c r="MIU62" s="1"/>
      <c r="MIW62" s="1"/>
      <c r="MIY62" s="1"/>
      <c r="MJA62" s="1"/>
      <c r="MJC62" s="1"/>
      <c r="MJE62" s="1"/>
      <c r="MJG62" s="1"/>
      <c r="MJI62" s="1"/>
      <c r="MJK62" s="1"/>
      <c r="MJM62" s="1"/>
      <c r="MJO62" s="1"/>
      <c r="MJQ62" s="1"/>
      <c r="MJS62" s="1"/>
      <c r="MJU62" s="1"/>
      <c r="MJW62" s="1"/>
      <c r="MJY62" s="1"/>
      <c r="MKA62" s="1"/>
      <c r="MKC62" s="1"/>
      <c r="MKE62" s="1"/>
      <c r="MKG62" s="1"/>
      <c r="MKI62" s="1"/>
      <c r="MKK62" s="1"/>
      <c r="MKM62" s="1"/>
      <c r="MKO62" s="1"/>
      <c r="MKQ62" s="1"/>
      <c r="MKS62" s="1"/>
      <c r="MKU62" s="1"/>
      <c r="MKW62" s="1"/>
      <c r="MKY62" s="1"/>
      <c r="MLA62" s="1"/>
      <c r="MLC62" s="1"/>
      <c r="MLE62" s="1"/>
      <c r="MLG62" s="1"/>
      <c r="MLI62" s="1"/>
      <c r="MLK62" s="1"/>
      <c r="MLM62" s="1"/>
      <c r="MLO62" s="1"/>
      <c r="MLQ62" s="1"/>
      <c r="MLS62" s="1"/>
      <c r="MLU62" s="1"/>
      <c r="MLW62" s="1"/>
      <c r="MLY62" s="1"/>
      <c r="MMA62" s="1"/>
      <c r="MMC62" s="1"/>
      <c r="MME62" s="1"/>
      <c r="MMG62" s="1"/>
      <c r="MMI62" s="1"/>
      <c r="MMK62" s="1"/>
      <c r="MMM62" s="1"/>
      <c r="MMO62" s="1"/>
      <c r="MMQ62" s="1"/>
      <c r="MMS62" s="1"/>
      <c r="MMU62" s="1"/>
      <c r="MMW62" s="1"/>
      <c r="MMY62" s="1"/>
      <c r="MNA62" s="1"/>
      <c r="MNC62" s="1"/>
      <c r="MNE62" s="1"/>
      <c r="MNG62" s="1"/>
      <c r="MNI62" s="1"/>
      <c r="MNK62" s="1"/>
      <c r="MNM62" s="1"/>
      <c r="MNO62" s="1"/>
      <c r="MNQ62" s="1"/>
      <c r="MNS62" s="1"/>
      <c r="MNU62" s="1"/>
      <c r="MNW62" s="1"/>
      <c r="MNY62" s="1"/>
      <c r="MOA62" s="1"/>
      <c r="MOC62" s="1"/>
      <c r="MOE62" s="1"/>
      <c r="MOG62" s="1"/>
      <c r="MOI62" s="1"/>
      <c r="MOK62" s="1"/>
      <c r="MOM62" s="1"/>
      <c r="MOO62" s="1"/>
      <c r="MOQ62" s="1"/>
      <c r="MOS62" s="1"/>
      <c r="MOU62" s="1"/>
      <c r="MOW62" s="1"/>
      <c r="MOY62" s="1"/>
      <c r="MPA62" s="1"/>
      <c r="MPC62" s="1"/>
      <c r="MPE62" s="1"/>
      <c r="MPG62" s="1"/>
      <c r="MPI62" s="1"/>
      <c r="MPK62" s="1"/>
      <c r="MPM62" s="1"/>
      <c r="MPO62" s="1"/>
      <c r="MPQ62" s="1"/>
      <c r="MPS62" s="1"/>
      <c r="MPU62" s="1"/>
      <c r="MPW62" s="1"/>
      <c r="MPY62" s="1"/>
      <c r="MQA62" s="1"/>
      <c r="MQC62" s="1"/>
      <c r="MQE62" s="1"/>
      <c r="MQG62" s="1"/>
      <c r="MQI62" s="1"/>
      <c r="MQK62" s="1"/>
      <c r="MQM62" s="1"/>
      <c r="MQO62" s="1"/>
      <c r="MQQ62" s="1"/>
      <c r="MQS62" s="1"/>
      <c r="MQU62" s="1"/>
      <c r="MQW62" s="1"/>
      <c r="MQY62" s="1"/>
      <c r="MRA62" s="1"/>
      <c r="MRC62" s="1"/>
      <c r="MRE62" s="1"/>
      <c r="MRG62" s="1"/>
      <c r="MRI62" s="1"/>
      <c r="MRK62" s="1"/>
      <c r="MRM62" s="1"/>
      <c r="MRO62" s="1"/>
      <c r="MRQ62" s="1"/>
      <c r="MRS62" s="1"/>
      <c r="MRU62" s="1"/>
      <c r="MRW62" s="1"/>
      <c r="MRY62" s="1"/>
      <c r="MSA62" s="1"/>
      <c r="MSC62" s="1"/>
      <c r="MSE62" s="1"/>
      <c r="MSG62" s="1"/>
      <c r="MSI62" s="1"/>
      <c r="MSK62" s="1"/>
      <c r="MSM62" s="1"/>
      <c r="MSO62" s="1"/>
      <c r="MSQ62" s="1"/>
      <c r="MSS62" s="1"/>
      <c r="MSU62" s="1"/>
      <c r="MSW62" s="1"/>
      <c r="MSY62" s="1"/>
      <c r="MTA62" s="1"/>
      <c r="MTC62" s="1"/>
      <c r="MTE62" s="1"/>
      <c r="MTG62" s="1"/>
      <c r="MTI62" s="1"/>
      <c r="MTK62" s="1"/>
      <c r="MTM62" s="1"/>
      <c r="MTO62" s="1"/>
      <c r="MTQ62" s="1"/>
      <c r="MTS62" s="1"/>
      <c r="MTU62" s="1"/>
      <c r="MTW62" s="1"/>
      <c r="MTY62" s="1"/>
      <c r="MUA62" s="1"/>
      <c r="MUC62" s="1"/>
      <c r="MUE62" s="1"/>
      <c r="MUG62" s="1"/>
      <c r="MUI62" s="1"/>
      <c r="MUK62" s="1"/>
      <c r="MUM62" s="1"/>
      <c r="MUO62" s="1"/>
      <c r="MUQ62" s="1"/>
      <c r="MUS62" s="1"/>
      <c r="MUU62" s="1"/>
      <c r="MUW62" s="1"/>
      <c r="MUY62" s="1"/>
      <c r="MVA62" s="1"/>
      <c r="MVC62" s="1"/>
      <c r="MVE62" s="1"/>
      <c r="MVG62" s="1"/>
      <c r="MVI62" s="1"/>
      <c r="MVK62" s="1"/>
      <c r="MVM62" s="1"/>
      <c r="MVO62" s="1"/>
      <c r="MVQ62" s="1"/>
      <c r="MVS62" s="1"/>
      <c r="MVU62" s="1"/>
      <c r="MVW62" s="1"/>
      <c r="MVY62" s="1"/>
      <c r="MWA62" s="1"/>
      <c r="MWC62" s="1"/>
      <c r="MWE62" s="1"/>
      <c r="MWG62" s="1"/>
      <c r="MWI62" s="1"/>
      <c r="MWK62" s="1"/>
      <c r="MWM62" s="1"/>
      <c r="MWO62" s="1"/>
      <c r="MWQ62" s="1"/>
      <c r="MWS62" s="1"/>
      <c r="MWU62" s="1"/>
      <c r="MWW62" s="1"/>
      <c r="MWY62" s="1"/>
      <c r="MXA62" s="1"/>
      <c r="MXC62" s="1"/>
      <c r="MXE62" s="1"/>
      <c r="MXG62" s="1"/>
      <c r="MXI62" s="1"/>
      <c r="MXK62" s="1"/>
      <c r="MXM62" s="1"/>
      <c r="MXO62" s="1"/>
      <c r="MXQ62" s="1"/>
      <c r="MXS62" s="1"/>
      <c r="MXU62" s="1"/>
      <c r="MXW62" s="1"/>
      <c r="MXY62" s="1"/>
      <c r="MYA62" s="1"/>
      <c r="MYC62" s="1"/>
      <c r="MYE62" s="1"/>
      <c r="MYG62" s="1"/>
      <c r="MYI62" s="1"/>
      <c r="MYK62" s="1"/>
      <c r="MYM62" s="1"/>
      <c r="MYO62" s="1"/>
      <c r="MYQ62" s="1"/>
      <c r="MYS62" s="1"/>
      <c r="MYU62" s="1"/>
      <c r="MYW62" s="1"/>
      <c r="MYY62" s="1"/>
      <c r="MZA62" s="1"/>
      <c r="MZC62" s="1"/>
      <c r="MZE62" s="1"/>
      <c r="MZG62" s="1"/>
      <c r="MZI62" s="1"/>
      <c r="MZK62" s="1"/>
      <c r="MZM62" s="1"/>
      <c r="MZO62" s="1"/>
      <c r="MZQ62" s="1"/>
      <c r="MZS62" s="1"/>
      <c r="MZU62" s="1"/>
      <c r="MZW62" s="1"/>
      <c r="MZY62" s="1"/>
      <c r="NAA62" s="1"/>
      <c r="NAC62" s="1"/>
      <c r="NAE62" s="1"/>
      <c r="NAG62" s="1"/>
      <c r="NAI62" s="1"/>
      <c r="NAK62" s="1"/>
      <c r="NAM62" s="1"/>
      <c r="NAO62" s="1"/>
      <c r="NAQ62" s="1"/>
      <c r="NAS62" s="1"/>
      <c r="NAU62" s="1"/>
      <c r="NAW62" s="1"/>
      <c r="NAY62" s="1"/>
      <c r="NBA62" s="1"/>
      <c r="NBC62" s="1"/>
      <c r="NBE62" s="1"/>
      <c r="NBG62" s="1"/>
      <c r="NBI62" s="1"/>
      <c r="NBK62" s="1"/>
      <c r="NBM62" s="1"/>
      <c r="NBO62" s="1"/>
      <c r="NBQ62" s="1"/>
      <c r="NBS62" s="1"/>
      <c r="NBU62" s="1"/>
      <c r="NBW62" s="1"/>
      <c r="NBY62" s="1"/>
      <c r="NCA62" s="1"/>
      <c r="NCC62" s="1"/>
      <c r="NCE62" s="1"/>
      <c r="NCG62" s="1"/>
      <c r="NCI62" s="1"/>
      <c r="NCK62" s="1"/>
      <c r="NCM62" s="1"/>
      <c r="NCO62" s="1"/>
      <c r="NCQ62" s="1"/>
      <c r="NCS62" s="1"/>
      <c r="NCU62" s="1"/>
      <c r="NCW62" s="1"/>
      <c r="NCY62" s="1"/>
      <c r="NDA62" s="1"/>
      <c r="NDC62" s="1"/>
      <c r="NDE62" s="1"/>
      <c r="NDG62" s="1"/>
      <c r="NDI62" s="1"/>
      <c r="NDK62" s="1"/>
      <c r="NDM62" s="1"/>
      <c r="NDO62" s="1"/>
      <c r="NDQ62" s="1"/>
      <c r="NDS62" s="1"/>
      <c r="NDU62" s="1"/>
      <c r="NDW62" s="1"/>
      <c r="NDY62" s="1"/>
      <c r="NEA62" s="1"/>
      <c r="NEC62" s="1"/>
      <c r="NEE62" s="1"/>
      <c r="NEG62" s="1"/>
      <c r="NEI62" s="1"/>
      <c r="NEK62" s="1"/>
      <c r="NEM62" s="1"/>
      <c r="NEO62" s="1"/>
      <c r="NEQ62" s="1"/>
      <c r="NES62" s="1"/>
      <c r="NEU62" s="1"/>
      <c r="NEW62" s="1"/>
      <c r="NEY62" s="1"/>
      <c r="NFA62" s="1"/>
      <c r="NFC62" s="1"/>
      <c r="NFE62" s="1"/>
      <c r="NFG62" s="1"/>
      <c r="NFI62" s="1"/>
      <c r="NFK62" s="1"/>
      <c r="NFM62" s="1"/>
      <c r="NFO62" s="1"/>
      <c r="NFQ62" s="1"/>
      <c r="NFS62" s="1"/>
      <c r="NFU62" s="1"/>
      <c r="NFW62" s="1"/>
      <c r="NFY62" s="1"/>
      <c r="NGA62" s="1"/>
      <c r="NGC62" s="1"/>
      <c r="NGE62" s="1"/>
      <c r="NGG62" s="1"/>
      <c r="NGI62" s="1"/>
      <c r="NGK62" s="1"/>
      <c r="NGM62" s="1"/>
      <c r="NGO62" s="1"/>
      <c r="NGQ62" s="1"/>
      <c r="NGS62" s="1"/>
      <c r="NGU62" s="1"/>
      <c r="NGW62" s="1"/>
      <c r="NGY62" s="1"/>
      <c r="NHA62" s="1"/>
      <c r="NHC62" s="1"/>
      <c r="NHE62" s="1"/>
      <c r="NHG62" s="1"/>
      <c r="NHI62" s="1"/>
      <c r="NHK62" s="1"/>
      <c r="NHM62" s="1"/>
      <c r="NHO62" s="1"/>
      <c r="NHQ62" s="1"/>
      <c r="NHS62" s="1"/>
      <c r="NHU62" s="1"/>
      <c r="NHW62" s="1"/>
      <c r="NHY62" s="1"/>
      <c r="NIA62" s="1"/>
      <c r="NIC62" s="1"/>
      <c r="NIE62" s="1"/>
      <c r="NIG62" s="1"/>
      <c r="NII62" s="1"/>
      <c r="NIK62" s="1"/>
      <c r="NIM62" s="1"/>
      <c r="NIO62" s="1"/>
      <c r="NIQ62" s="1"/>
      <c r="NIS62" s="1"/>
      <c r="NIU62" s="1"/>
      <c r="NIW62" s="1"/>
      <c r="NIY62" s="1"/>
      <c r="NJA62" s="1"/>
      <c r="NJC62" s="1"/>
      <c r="NJE62" s="1"/>
      <c r="NJG62" s="1"/>
      <c r="NJI62" s="1"/>
      <c r="NJK62" s="1"/>
      <c r="NJM62" s="1"/>
      <c r="NJO62" s="1"/>
      <c r="NJQ62" s="1"/>
      <c r="NJS62" s="1"/>
      <c r="NJU62" s="1"/>
      <c r="NJW62" s="1"/>
      <c r="NJY62" s="1"/>
      <c r="NKA62" s="1"/>
      <c r="NKC62" s="1"/>
      <c r="NKE62" s="1"/>
      <c r="NKG62" s="1"/>
      <c r="NKI62" s="1"/>
      <c r="NKK62" s="1"/>
      <c r="NKM62" s="1"/>
      <c r="NKO62" s="1"/>
      <c r="NKQ62" s="1"/>
      <c r="NKS62" s="1"/>
      <c r="NKU62" s="1"/>
      <c r="NKW62" s="1"/>
      <c r="NKY62" s="1"/>
      <c r="NLA62" s="1"/>
      <c r="NLC62" s="1"/>
      <c r="NLE62" s="1"/>
      <c r="NLG62" s="1"/>
      <c r="NLI62" s="1"/>
      <c r="NLK62" s="1"/>
      <c r="NLM62" s="1"/>
      <c r="NLO62" s="1"/>
      <c r="NLQ62" s="1"/>
      <c r="NLS62" s="1"/>
      <c r="NLU62" s="1"/>
      <c r="NLW62" s="1"/>
      <c r="NLY62" s="1"/>
      <c r="NMA62" s="1"/>
      <c r="NMC62" s="1"/>
      <c r="NME62" s="1"/>
      <c r="NMG62" s="1"/>
      <c r="NMI62" s="1"/>
      <c r="NMK62" s="1"/>
      <c r="NMM62" s="1"/>
      <c r="NMO62" s="1"/>
      <c r="NMQ62" s="1"/>
      <c r="NMS62" s="1"/>
      <c r="NMU62" s="1"/>
      <c r="NMW62" s="1"/>
      <c r="NMY62" s="1"/>
      <c r="NNA62" s="1"/>
      <c r="NNC62" s="1"/>
      <c r="NNE62" s="1"/>
      <c r="NNG62" s="1"/>
      <c r="NNI62" s="1"/>
      <c r="NNK62" s="1"/>
      <c r="NNM62" s="1"/>
      <c r="NNO62" s="1"/>
      <c r="NNQ62" s="1"/>
      <c r="NNS62" s="1"/>
      <c r="NNU62" s="1"/>
      <c r="NNW62" s="1"/>
      <c r="NNY62" s="1"/>
      <c r="NOA62" s="1"/>
      <c r="NOC62" s="1"/>
      <c r="NOE62" s="1"/>
      <c r="NOG62" s="1"/>
      <c r="NOI62" s="1"/>
      <c r="NOK62" s="1"/>
      <c r="NOM62" s="1"/>
      <c r="NOO62" s="1"/>
      <c r="NOQ62" s="1"/>
      <c r="NOS62" s="1"/>
      <c r="NOU62" s="1"/>
      <c r="NOW62" s="1"/>
      <c r="NOY62" s="1"/>
      <c r="NPA62" s="1"/>
      <c r="NPC62" s="1"/>
      <c r="NPE62" s="1"/>
      <c r="NPG62" s="1"/>
      <c r="NPI62" s="1"/>
      <c r="NPK62" s="1"/>
      <c r="NPM62" s="1"/>
      <c r="NPO62" s="1"/>
      <c r="NPQ62" s="1"/>
      <c r="NPS62" s="1"/>
      <c r="NPU62" s="1"/>
      <c r="NPW62" s="1"/>
      <c r="NPY62" s="1"/>
      <c r="NQA62" s="1"/>
      <c r="NQC62" s="1"/>
      <c r="NQE62" s="1"/>
      <c r="NQG62" s="1"/>
      <c r="NQI62" s="1"/>
      <c r="NQK62" s="1"/>
      <c r="NQM62" s="1"/>
      <c r="NQO62" s="1"/>
      <c r="NQQ62" s="1"/>
      <c r="NQS62" s="1"/>
      <c r="NQU62" s="1"/>
      <c r="NQW62" s="1"/>
      <c r="NQY62" s="1"/>
      <c r="NRA62" s="1"/>
      <c r="NRC62" s="1"/>
      <c r="NRE62" s="1"/>
      <c r="NRG62" s="1"/>
      <c r="NRI62" s="1"/>
      <c r="NRK62" s="1"/>
      <c r="NRM62" s="1"/>
      <c r="NRO62" s="1"/>
      <c r="NRQ62" s="1"/>
      <c r="NRS62" s="1"/>
      <c r="NRU62" s="1"/>
      <c r="NRW62" s="1"/>
      <c r="NRY62" s="1"/>
      <c r="NSA62" s="1"/>
      <c r="NSC62" s="1"/>
      <c r="NSE62" s="1"/>
      <c r="NSG62" s="1"/>
      <c r="NSI62" s="1"/>
      <c r="NSK62" s="1"/>
      <c r="NSM62" s="1"/>
      <c r="NSO62" s="1"/>
      <c r="NSQ62" s="1"/>
      <c r="NSS62" s="1"/>
      <c r="NSU62" s="1"/>
      <c r="NSW62" s="1"/>
      <c r="NSY62" s="1"/>
      <c r="NTA62" s="1"/>
      <c r="NTC62" s="1"/>
      <c r="NTE62" s="1"/>
      <c r="NTG62" s="1"/>
      <c r="NTI62" s="1"/>
      <c r="NTK62" s="1"/>
      <c r="NTM62" s="1"/>
      <c r="NTO62" s="1"/>
      <c r="NTQ62" s="1"/>
      <c r="NTS62" s="1"/>
      <c r="NTU62" s="1"/>
      <c r="NTW62" s="1"/>
      <c r="NTY62" s="1"/>
      <c r="NUA62" s="1"/>
      <c r="NUC62" s="1"/>
      <c r="NUE62" s="1"/>
      <c r="NUG62" s="1"/>
      <c r="NUI62" s="1"/>
      <c r="NUK62" s="1"/>
      <c r="NUM62" s="1"/>
      <c r="NUO62" s="1"/>
      <c r="NUQ62" s="1"/>
      <c r="NUS62" s="1"/>
      <c r="NUU62" s="1"/>
      <c r="NUW62" s="1"/>
      <c r="NUY62" s="1"/>
      <c r="NVA62" s="1"/>
      <c r="NVC62" s="1"/>
      <c r="NVE62" s="1"/>
      <c r="NVG62" s="1"/>
      <c r="NVI62" s="1"/>
      <c r="NVK62" s="1"/>
      <c r="NVM62" s="1"/>
      <c r="NVO62" s="1"/>
      <c r="NVQ62" s="1"/>
      <c r="NVS62" s="1"/>
      <c r="NVU62" s="1"/>
      <c r="NVW62" s="1"/>
      <c r="NVY62" s="1"/>
      <c r="NWA62" s="1"/>
      <c r="NWC62" s="1"/>
      <c r="NWE62" s="1"/>
      <c r="NWG62" s="1"/>
      <c r="NWI62" s="1"/>
      <c r="NWK62" s="1"/>
      <c r="NWM62" s="1"/>
      <c r="NWO62" s="1"/>
      <c r="NWQ62" s="1"/>
      <c r="NWS62" s="1"/>
      <c r="NWU62" s="1"/>
      <c r="NWW62" s="1"/>
      <c r="NWY62" s="1"/>
      <c r="NXA62" s="1"/>
      <c r="NXC62" s="1"/>
      <c r="NXE62" s="1"/>
      <c r="NXG62" s="1"/>
      <c r="NXI62" s="1"/>
      <c r="NXK62" s="1"/>
      <c r="NXM62" s="1"/>
      <c r="NXO62" s="1"/>
      <c r="NXQ62" s="1"/>
      <c r="NXS62" s="1"/>
      <c r="NXU62" s="1"/>
      <c r="NXW62" s="1"/>
      <c r="NXY62" s="1"/>
      <c r="NYA62" s="1"/>
      <c r="NYC62" s="1"/>
      <c r="NYE62" s="1"/>
      <c r="NYG62" s="1"/>
      <c r="NYI62" s="1"/>
      <c r="NYK62" s="1"/>
      <c r="NYM62" s="1"/>
      <c r="NYO62" s="1"/>
      <c r="NYQ62" s="1"/>
      <c r="NYS62" s="1"/>
      <c r="NYU62" s="1"/>
      <c r="NYW62" s="1"/>
      <c r="NYY62" s="1"/>
      <c r="NZA62" s="1"/>
      <c r="NZC62" s="1"/>
      <c r="NZE62" s="1"/>
      <c r="NZG62" s="1"/>
      <c r="NZI62" s="1"/>
      <c r="NZK62" s="1"/>
      <c r="NZM62" s="1"/>
      <c r="NZO62" s="1"/>
      <c r="NZQ62" s="1"/>
      <c r="NZS62" s="1"/>
      <c r="NZU62" s="1"/>
      <c r="NZW62" s="1"/>
      <c r="NZY62" s="1"/>
      <c r="OAA62" s="1"/>
      <c r="OAC62" s="1"/>
      <c r="OAE62" s="1"/>
      <c r="OAG62" s="1"/>
      <c r="OAI62" s="1"/>
      <c r="OAK62" s="1"/>
      <c r="OAM62" s="1"/>
      <c r="OAO62" s="1"/>
      <c r="OAQ62" s="1"/>
      <c r="OAS62" s="1"/>
      <c r="OAU62" s="1"/>
      <c r="OAW62" s="1"/>
      <c r="OAY62" s="1"/>
      <c r="OBA62" s="1"/>
      <c r="OBC62" s="1"/>
      <c r="OBE62" s="1"/>
      <c r="OBG62" s="1"/>
      <c r="OBI62" s="1"/>
      <c r="OBK62" s="1"/>
      <c r="OBM62" s="1"/>
      <c r="OBO62" s="1"/>
      <c r="OBQ62" s="1"/>
      <c r="OBS62" s="1"/>
      <c r="OBU62" s="1"/>
      <c r="OBW62" s="1"/>
      <c r="OBY62" s="1"/>
      <c r="OCA62" s="1"/>
      <c r="OCC62" s="1"/>
      <c r="OCE62" s="1"/>
      <c r="OCG62" s="1"/>
      <c r="OCI62" s="1"/>
      <c r="OCK62" s="1"/>
      <c r="OCM62" s="1"/>
      <c r="OCO62" s="1"/>
      <c r="OCQ62" s="1"/>
      <c r="OCS62" s="1"/>
      <c r="OCU62" s="1"/>
      <c r="OCW62" s="1"/>
      <c r="OCY62" s="1"/>
      <c r="ODA62" s="1"/>
      <c r="ODC62" s="1"/>
      <c r="ODE62" s="1"/>
      <c r="ODG62" s="1"/>
      <c r="ODI62" s="1"/>
      <c r="ODK62" s="1"/>
      <c r="ODM62" s="1"/>
      <c r="ODO62" s="1"/>
      <c r="ODQ62" s="1"/>
      <c r="ODS62" s="1"/>
      <c r="ODU62" s="1"/>
      <c r="ODW62" s="1"/>
      <c r="ODY62" s="1"/>
      <c r="OEA62" s="1"/>
      <c r="OEC62" s="1"/>
      <c r="OEE62" s="1"/>
      <c r="OEG62" s="1"/>
      <c r="OEI62" s="1"/>
      <c r="OEK62" s="1"/>
      <c r="OEM62" s="1"/>
      <c r="OEO62" s="1"/>
      <c r="OEQ62" s="1"/>
      <c r="OES62" s="1"/>
      <c r="OEU62" s="1"/>
      <c r="OEW62" s="1"/>
      <c r="OEY62" s="1"/>
      <c r="OFA62" s="1"/>
      <c r="OFC62" s="1"/>
      <c r="OFE62" s="1"/>
      <c r="OFG62" s="1"/>
      <c r="OFI62" s="1"/>
      <c r="OFK62" s="1"/>
      <c r="OFM62" s="1"/>
      <c r="OFO62" s="1"/>
      <c r="OFQ62" s="1"/>
      <c r="OFS62" s="1"/>
      <c r="OFU62" s="1"/>
      <c r="OFW62" s="1"/>
      <c r="OFY62" s="1"/>
      <c r="OGA62" s="1"/>
      <c r="OGC62" s="1"/>
      <c r="OGE62" s="1"/>
      <c r="OGG62" s="1"/>
      <c r="OGI62" s="1"/>
      <c r="OGK62" s="1"/>
      <c r="OGM62" s="1"/>
      <c r="OGO62" s="1"/>
      <c r="OGQ62" s="1"/>
      <c r="OGS62" s="1"/>
      <c r="OGU62" s="1"/>
      <c r="OGW62" s="1"/>
      <c r="OGY62" s="1"/>
      <c r="OHA62" s="1"/>
      <c r="OHC62" s="1"/>
      <c r="OHE62" s="1"/>
      <c r="OHG62" s="1"/>
      <c r="OHI62" s="1"/>
      <c r="OHK62" s="1"/>
      <c r="OHM62" s="1"/>
      <c r="OHO62" s="1"/>
      <c r="OHQ62" s="1"/>
      <c r="OHS62" s="1"/>
      <c r="OHU62" s="1"/>
      <c r="OHW62" s="1"/>
      <c r="OHY62" s="1"/>
      <c r="OIA62" s="1"/>
      <c r="OIC62" s="1"/>
      <c r="OIE62" s="1"/>
      <c r="OIG62" s="1"/>
      <c r="OII62" s="1"/>
      <c r="OIK62" s="1"/>
      <c r="OIM62" s="1"/>
      <c r="OIO62" s="1"/>
      <c r="OIQ62" s="1"/>
      <c r="OIS62" s="1"/>
      <c r="OIU62" s="1"/>
      <c r="OIW62" s="1"/>
      <c r="OIY62" s="1"/>
      <c r="OJA62" s="1"/>
      <c r="OJC62" s="1"/>
      <c r="OJE62" s="1"/>
      <c r="OJG62" s="1"/>
      <c r="OJI62" s="1"/>
      <c r="OJK62" s="1"/>
      <c r="OJM62" s="1"/>
      <c r="OJO62" s="1"/>
      <c r="OJQ62" s="1"/>
      <c r="OJS62" s="1"/>
      <c r="OJU62" s="1"/>
      <c r="OJW62" s="1"/>
      <c r="OJY62" s="1"/>
      <c r="OKA62" s="1"/>
      <c r="OKC62" s="1"/>
      <c r="OKE62" s="1"/>
      <c r="OKG62" s="1"/>
      <c r="OKI62" s="1"/>
      <c r="OKK62" s="1"/>
      <c r="OKM62" s="1"/>
      <c r="OKO62" s="1"/>
      <c r="OKQ62" s="1"/>
      <c r="OKS62" s="1"/>
      <c r="OKU62" s="1"/>
      <c r="OKW62" s="1"/>
      <c r="OKY62" s="1"/>
      <c r="OLA62" s="1"/>
      <c r="OLC62" s="1"/>
      <c r="OLE62" s="1"/>
      <c r="OLG62" s="1"/>
      <c r="OLI62" s="1"/>
      <c r="OLK62" s="1"/>
      <c r="OLM62" s="1"/>
      <c r="OLO62" s="1"/>
      <c r="OLQ62" s="1"/>
      <c r="OLS62" s="1"/>
      <c r="OLU62" s="1"/>
      <c r="OLW62" s="1"/>
      <c r="OLY62" s="1"/>
      <c r="OMA62" s="1"/>
      <c r="OMC62" s="1"/>
      <c r="OME62" s="1"/>
      <c r="OMG62" s="1"/>
      <c r="OMI62" s="1"/>
      <c r="OMK62" s="1"/>
      <c r="OMM62" s="1"/>
      <c r="OMO62" s="1"/>
      <c r="OMQ62" s="1"/>
      <c r="OMS62" s="1"/>
      <c r="OMU62" s="1"/>
      <c r="OMW62" s="1"/>
      <c r="OMY62" s="1"/>
      <c r="ONA62" s="1"/>
      <c r="ONC62" s="1"/>
      <c r="ONE62" s="1"/>
      <c r="ONG62" s="1"/>
      <c r="ONI62" s="1"/>
      <c r="ONK62" s="1"/>
      <c r="ONM62" s="1"/>
      <c r="ONO62" s="1"/>
      <c r="ONQ62" s="1"/>
      <c r="ONS62" s="1"/>
      <c r="ONU62" s="1"/>
      <c r="ONW62" s="1"/>
      <c r="ONY62" s="1"/>
      <c r="OOA62" s="1"/>
      <c r="OOC62" s="1"/>
      <c r="OOE62" s="1"/>
      <c r="OOG62" s="1"/>
      <c r="OOI62" s="1"/>
      <c r="OOK62" s="1"/>
      <c r="OOM62" s="1"/>
      <c r="OOO62" s="1"/>
      <c r="OOQ62" s="1"/>
      <c r="OOS62" s="1"/>
      <c r="OOU62" s="1"/>
      <c r="OOW62" s="1"/>
      <c r="OOY62" s="1"/>
      <c r="OPA62" s="1"/>
      <c r="OPC62" s="1"/>
      <c r="OPE62" s="1"/>
      <c r="OPG62" s="1"/>
      <c r="OPI62" s="1"/>
      <c r="OPK62" s="1"/>
      <c r="OPM62" s="1"/>
      <c r="OPO62" s="1"/>
      <c r="OPQ62" s="1"/>
      <c r="OPS62" s="1"/>
      <c r="OPU62" s="1"/>
      <c r="OPW62" s="1"/>
      <c r="OPY62" s="1"/>
      <c r="OQA62" s="1"/>
      <c r="OQC62" s="1"/>
      <c r="OQE62" s="1"/>
      <c r="OQG62" s="1"/>
      <c r="OQI62" s="1"/>
      <c r="OQK62" s="1"/>
      <c r="OQM62" s="1"/>
      <c r="OQO62" s="1"/>
      <c r="OQQ62" s="1"/>
      <c r="OQS62" s="1"/>
      <c r="OQU62" s="1"/>
      <c r="OQW62" s="1"/>
      <c r="OQY62" s="1"/>
      <c r="ORA62" s="1"/>
      <c r="ORC62" s="1"/>
      <c r="ORE62" s="1"/>
      <c r="ORG62" s="1"/>
      <c r="ORI62" s="1"/>
      <c r="ORK62" s="1"/>
      <c r="ORM62" s="1"/>
      <c r="ORO62" s="1"/>
      <c r="ORQ62" s="1"/>
      <c r="ORS62" s="1"/>
      <c r="ORU62" s="1"/>
      <c r="ORW62" s="1"/>
      <c r="ORY62" s="1"/>
      <c r="OSA62" s="1"/>
      <c r="OSC62" s="1"/>
      <c r="OSE62" s="1"/>
      <c r="OSG62" s="1"/>
      <c r="OSI62" s="1"/>
      <c r="OSK62" s="1"/>
      <c r="OSM62" s="1"/>
      <c r="OSO62" s="1"/>
      <c r="OSQ62" s="1"/>
      <c r="OSS62" s="1"/>
      <c r="OSU62" s="1"/>
      <c r="OSW62" s="1"/>
      <c r="OSY62" s="1"/>
      <c r="OTA62" s="1"/>
      <c r="OTC62" s="1"/>
      <c r="OTE62" s="1"/>
      <c r="OTG62" s="1"/>
      <c r="OTI62" s="1"/>
      <c r="OTK62" s="1"/>
      <c r="OTM62" s="1"/>
      <c r="OTO62" s="1"/>
      <c r="OTQ62" s="1"/>
      <c r="OTS62" s="1"/>
      <c r="OTU62" s="1"/>
      <c r="OTW62" s="1"/>
      <c r="OTY62" s="1"/>
      <c r="OUA62" s="1"/>
      <c r="OUC62" s="1"/>
      <c r="OUE62" s="1"/>
      <c r="OUG62" s="1"/>
      <c r="OUI62" s="1"/>
      <c r="OUK62" s="1"/>
      <c r="OUM62" s="1"/>
      <c r="OUO62" s="1"/>
      <c r="OUQ62" s="1"/>
      <c r="OUS62" s="1"/>
      <c r="OUU62" s="1"/>
      <c r="OUW62" s="1"/>
      <c r="OUY62" s="1"/>
      <c r="OVA62" s="1"/>
      <c r="OVC62" s="1"/>
      <c r="OVE62" s="1"/>
      <c r="OVG62" s="1"/>
      <c r="OVI62" s="1"/>
      <c r="OVK62" s="1"/>
      <c r="OVM62" s="1"/>
      <c r="OVO62" s="1"/>
      <c r="OVQ62" s="1"/>
      <c r="OVS62" s="1"/>
      <c r="OVU62" s="1"/>
      <c r="OVW62" s="1"/>
      <c r="OVY62" s="1"/>
      <c r="OWA62" s="1"/>
      <c r="OWC62" s="1"/>
      <c r="OWE62" s="1"/>
      <c r="OWG62" s="1"/>
      <c r="OWI62" s="1"/>
      <c r="OWK62" s="1"/>
      <c r="OWM62" s="1"/>
      <c r="OWO62" s="1"/>
      <c r="OWQ62" s="1"/>
      <c r="OWS62" s="1"/>
      <c r="OWU62" s="1"/>
      <c r="OWW62" s="1"/>
      <c r="OWY62" s="1"/>
      <c r="OXA62" s="1"/>
      <c r="OXC62" s="1"/>
      <c r="OXE62" s="1"/>
      <c r="OXG62" s="1"/>
      <c r="OXI62" s="1"/>
      <c r="OXK62" s="1"/>
      <c r="OXM62" s="1"/>
      <c r="OXO62" s="1"/>
      <c r="OXQ62" s="1"/>
      <c r="OXS62" s="1"/>
      <c r="OXU62" s="1"/>
      <c r="OXW62" s="1"/>
      <c r="OXY62" s="1"/>
      <c r="OYA62" s="1"/>
      <c r="OYC62" s="1"/>
      <c r="OYE62" s="1"/>
      <c r="OYG62" s="1"/>
      <c r="OYI62" s="1"/>
      <c r="OYK62" s="1"/>
      <c r="OYM62" s="1"/>
      <c r="OYO62" s="1"/>
      <c r="OYQ62" s="1"/>
      <c r="OYS62" s="1"/>
      <c r="OYU62" s="1"/>
      <c r="OYW62" s="1"/>
      <c r="OYY62" s="1"/>
      <c r="OZA62" s="1"/>
      <c r="OZC62" s="1"/>
      <c r="OZE62" s="1"/>
      <c r="OZG62" s="1"/>
      <c r="OZI62" s="1"/>
      <c r="OZK62" s="1"/>
      <c r="OZM62" s="1"/>
      <c r="OZO62" s="1"/>
      <c r="OZQ62" s="1"/>
      <c r="OZS62" s="1"/>
      <c r="OZU62" s="1"/>
      <c r="OZW62" s="1"/>
      <c r="OZY62" s="1"/>
      <c r="PAA62" s="1"/>
      <c r="PAC62" s="1"/>
      <c r="PAE62" s="1"/>
      <c r="PAG62" s="1"/>
      <c r="PAI62" s="1"/>
      <c r="PAK62" s="1"/>
      <c r="PAM62" s="1"/>
      <c r="PAO62" s="1"/>
      <c r="PAQ62" s="1"/>
      <c r="PAS62" s="1"/>
      <c r="PAU62" s="1"/>
      <c r="PAW62" s="1"/>
      <c r="PAY62" s="1"/>
      <c r="PBA62" s="1"/>
      <c r="PBC62" s="1"/>
      <c r="PBE62" s="1"/>
      <c r="PBG62" s="1"/>
      <c r="PBI62" s="1"/>
      <c r="PBK62" s="1"/>
      <c r="PBM62" s="1"/>
      <c r="PBO62" s="1"/>
      <c r="PBQ62" s="1"/>
      <c r="PBS62" s="1"/>
      <c r="PBU62" s="1"/>
      <c r="PBW62" s="1"/>
      <c r="PBY62" s="1"/>
      <c r="PCA62" s="1"/>
      <c r="PCC62" s="1"/>
      <c r="PCE62" s="1"/>
      <c r="PCG62" s="1"/>
      <c r="PCI62" s="1"/>
      <c r="PCK62" s="1"/>
      <c r="PCM62" s="1"/>
      <c r="PCO62" s="1"/>
      <c r="PCQ62" s="1"/>
      <c r="PCS62" s="1"/>
      <c r="PCU62" s="1"/>
      <c r="PCW62" s="1"/>
      <c r="PCY62" s="1"/>
      <c r="PDA62" s="1"/>
      <c r="PDC62" s="1"/>
      <c r="PDE62" s="1"/>
      <c r="PDG62" s="1"/>
      <c r="PDI62" s="1"/>
      <c r="PDK62" s="1"/>
      <c r="PDM62" s="1"/>
      <c r="PDO62" s="1"/>
      <c r="PDQ62" s="1"/>
      <c r="PDS62" s="1"/>
      <c r="PDU62" s="1"/>
      <c r="PDW62" s="1"/>
      <c r="PDY62" s="1"/>
      <c r="PEA62" s="1"/>
      <c r="PEC62" s="1"/>
      <c r="PEE62" s="1"/>
      <c r="PEG62" s="1"/>
      <c r="PEI62" s="1"/>
      <c r="PEK62" s="1"/>
      <c r="PEM62" s="1"/>
      <c r="PEO62" s="1"/>
      <c r="PEQ62" s="1"/>
      <c r="PES62" s="1"/>
      <c r="PEU62" s="1"/>
      <c r="PEW62" s="1"/>
      <c r="PEY62" s="1"/>
      <c r="PFA62" s="1"/>
      <c r="PFC62" s="1"/>
      <c r="PFE62" s="1"/>
      <c r="PFG62" s="1"/>
      <c r="PFI62" s="1"/>
      <c r="PFK62" s="1"/>
      <c r="PFM62" s="1"/>
      <c r="PFO62" s="1"/>
      <c r="PFQ62" s="1"/>
      <c r="PFS62" s="1"/>
      <c r="PFU62" s="1"/>
      <c r="PFW62" s="1"/>
      <c r="PFY62" s="1"/>
      <c r="PGA62" s="1"/>
      <c r="PGC62" s="1"/>
      <c r="PGE62" s="1"/>
      <c r="PGG62" s="1"/>
      <c r="PGI62" s="1"/>
      <c r="PGK62" s="1"/>
      <c r="PGM62" s="1"/>
      <c r="PGO62" s="1"/>
      <c r="PGQ62" s="1"/>
      <c r="PGS62" s="1"/>
      <c r="PGU62" s="1"/>
      <c r="PGW62" s="1"/>
      <c r="PGY62" s="1"/>
      <c r="PHA62" s="1"/>
      <c r="PHC62" s="1"/>
      <c r="PHE62" s="1"/>
      <c r="PHG62" s="1"/>
      <c r="PHI62" s="1"/>
      <c r="PHK62" s="1"/>
      <c r="PHM62" s="1"/>
      <c r="PHO62" s="1"/>
      <c r="PHQ62" s="1"/>
      <c r="PHS62" s="1"/>
      <c r="PHU62" s="1"/>
      <c r="PHW62" s="1"/>
      <c r="PHY62" s="1"/>
      <c r="PIA62" s="1"/>
      <c r="PIC62" s="1"/>
      <c r="PIE62" s="1"/>
      <c r="PIG62" s="1"/>
      <c r="PII62" s="1"/>
      <c r="PIK62" s="1"/>
      <c r="PIM62" s="1"/>
      <c r="PIO62" s="1"/>
      <c r="PIQ62" s="1"/>
      <c r="PIS62" s="1"/>
      <c r="PIU62" s="1"/>
      <c r="PIW62" s="1"/>
      <c r="PIY62" s="1"/>
      <c r="PJA62" s="1"/>
      <c r="PJC62" s="1"/>
      <c r="PJE62" s="1"/>
      <c r="PJG62" s="1"/>
      <c r="PJI62" s="1"/>
      <c r="PJK62" s="1"/>
      <c r="PJM62" s="1"/>
      <c r="PJO62" s="1"/>
      <c r="PJQ62" s="1"/>
      <c r="PJS62" s="1"/>
      <c r="PJU62" s="1"/>
      <c r="PJW62" s="1"/>
      <c r="PJY62" s="1"/>
      <c r="PKA62" s="1"/>
      <c r="PKC62" s="1"/>
      <c r="PKE62" s="1"/>
      <c r="PKG62" s="1"/>
      <c r="PKI62" s="1"/>
      <c r="PKK62" s="1"/>
      <c r="PKM62" s="1"/>
      <c r="PKO62" s="1"/>
      <c r="PKQ62" s="1"/>
      <c r="PKS62" s="1"/>
      <c r="PKU62" s="1"/>
      <c r="PKW62" s="1"/>
      <c r="PKY62" s="1"/>
      <c r="PLA62" s="1"/>
      <c r="PLC62" s="1"/>
      <c r="PLE62" s="1"/>
      <c r="PLG62" s="1"/>
      <c r="PLI62" s="1"/>
      <c r="PLK62" s="1"/>
      <c r="PLM62" s="1"/>
      <c r="PLO62" s="1"/>
      <c r="PLQ62" s="1"/>
      <c r="PLS62" s="1"/>
      <c r="PLU62" s="1"/>
      <c r="PLW62" s="1"/>
      <c r="PLY62" s="1"/>
      <c r="PMA62" s="1"/>
      <c r="PMC62" s="1"/>
      <c r="PME62" s="1"/>
      <c r="PMG62" s="1"/>
      <c r="PMI62" s="1"/>
      <c r="PMK62" s="1"/>
      <c r="PMM62" s="1"/>
      <c r="PMO62" s="1"/>
      <c r="PMQ62" s="1"/>
      <c r="PMS62" s="1"/>
      <c r="PMU62" s="1"/>
      <c r="PMW62" s="1"/>
      <c r="PMY62" s="1"/>
      <c r="PNA62" s="1"/>
      <c r="PNC62" s="1"/>
      <c r="PNE62" s="1"/>
      <c r="PNG62" s="1"/>
      <c r="PNI62" s="1"/>
      <c r="PNK62" s="1"/>
      <c r="PNM62" s="1"/>
      <c r="PNO62" s="1"/>
      <c r="PNQ62" s="1"/>
      <c r="PNS62" s="1"/>
      <c r="PNU62" s="1"/>
      <c r="PNW62" s="1"/>
      <c r="PNY62" s="1"/>
      <c r="POA62" s="1"/>
      <c r="POC62" s="1"/>
      <c r="POE62" s="1"/>
      <c r="POG62" s="1"/>
      <c r="POI62" s="1"/>
      <c r="POK62" s="1"/>
      <c r="POM62" s="1"/>
      <c r="POO62" s="1"/>
      <c r="POQ62" s="1"/>
      <c r="POS62" s="1"/>
      <c r="POU62" s="1"/>
      <c r="POW62" s="1"/>
      <c r="POY62" s="1"/>
      <c r="PPA62" s="1"/>
      <c r="PPC62" s="1"/>
      <c r="PPE62" s="1"/>
      <c r="PPG62" s="1"/>
      <c r="PPI62" s="1"/>
      <c r="PPK62" s="1"/>
      <c r="PPM62" s="1"/>
      <c r="PPO62" s="1"/>
      <c r="PPQ62" s="1"/>
      <c r="PPS62" s="1"/>
      <c r="PPU62" s="1"/>
      <c r="PPW62" s="1"/>
      <c r="PPY62" s="1"/>
      <c r="PQA62" s="1"/>
      <c r="PQC62" s="1"/>
      <c r="PQE62" s="1"/>
      <c r="PQG62" s="1"/>
      <c r="PQI62" s="1"/>
      <c r="PQK62" s="1"/>
      <c r="PQM62" s="1"/>
      <c r="PQO62" s="1"/>
      <c r="PQQ62" s="1"/>
      <c r="PQS62" s="1"/>
      <c r="PQU62" s="1"/>
      <c r="PQW62" s="1"/>
      <c r="PQY62" s="1"/>
      <c r="PRA62" s="1"/>
      <c r="PRC62" s="1"/>
      <c r="PRE62" s="1"/>
      <c r="PRG62" s="1"/>
      <c r="PRI62" s="1"/>
      <c r="PRK62" s="1"/>
      <c r="PRM62" s="1"/>
      <c r="PRO62" s="1"/>
      <c r="PRQ62" s="1"/>
      <c r="PRS62" s="1"/>
      <c r="PRU62" s="1"/>
      <c r="PRW62" s="1"/>
      <c r="PRY62" s="1"/>
      <c r="PSA62" s="1"/>
      <c r="PSC62" s="1"/>
      <c r="PSE62" s="1"/>
      <c r="PSG62" s="1"/>
      <c r="PSI62" s="1"/>
      <c r="PSK62" s="1"/>
      <c r="PSM62" s="1"/>
      <c r="PSO62" s="1"/>
      <c r="PSQ62" s="1"/>
      <c r="PSS62" s="1"/>
      <c r="PSU62" s="1"/>
      <c r="PSW62" s="1"/>
      <c r="PSY62" s="1"/>
      <c r="PTA62" s="1"/>
      <c r="PTC62" s="1"/>
      <c r="PTE62" s="1"/>
      <c r="PTG62" s="1"/>
      <c r="PTI62" s="1"/>
      <c r="PTK62" s="1"/>
      <c r="PTM62" s="1"/>
      <c r="PTO62" s="1"/>
      <c r="PTQ62" s="1"/>
      <c r="PTS62" s="1"/>
      <c r="PTU62" s="1"/>
      <c r="PTW62" s="1"/>
      <c r="PTY62" s="1"/>
      <c r="PUA62" s="1"/>
      <c r="PUC62" s="1"/>
      <c r="PUE62" s="1"/>
      <c r="PUG62" s="1"/>
      <c r="PUI62" s="1"/>
      <c r="PUK62" s="1"/>
      <c r="PUM62" s="1"/>
      <c r="PUO62" s="1"/>
      <c r="PUQ62" s="1"/>
      <c r="PUS62" s="1"/>
      <c r="PUU62" s="1"/>
      <c r="PUW62" s="1"/>
      <c r="PUY62" s="1"/>
      <c r="PVA62" s="1"/>
      <c r="PVC62" s="1"/>
      <c r="PVE62" s="1"/>
      <c r="PVG62" s="1"/>
      <c r="PVI62" s="1"/>
      <c r="PVK62" s="1"/>
      <c r="PVM62" s="1"/>
      <c r="PVO62" s="1"/>
      <c r="PVQ62" s="1"/>
      <c r="PVS62" s="1"/>
      <c r="PVU62" s="1"/>
      <c r="PVW62" s="1"/>
      <c r="PVY62" s="1"/>
      <c r="PWA62" s="1"/>
      <c r="PWC62" s="1"/>
      <c r="PWE62" s="1"/>
      <c r="PWG62" s="1"/>
      <c r="PWI62" s="1"/>
      <c r="PWK62" s="1"/>
      <c r="PWM62" s="1"/>
      <c r="PWO62" s="1"/>
      <c r="PWQ62" s="1"/>
      <c r="PWS62" s="1"/>
      <c r="PWU62" s="1"/>
      <c r="PWW62" s="1"/>
      <c r="PWY62" s="1"/>
      <c r="PXA62" s="1"/>
      <c r="PXC62" s="1"/>
      <c r="PXE62" s="1"/>
      <c r="PXG62" s="1"/>
      <c r="PXI62" s="1"/>
      <c r="PXK62" s="1"/>
      <c r="PXM62" s="1"/>
      <c r="PXO62" s="1"/>
      <c r="PXQ62" s="1"/>
      <c r="PXS62" s="1"/>
      <c r="PXU62" s="1"/>
      <c r="PXW62" s="1"/>
      <c r="PXY62" s="1"/>
      <c r="PYA62" s="1"/>
      <c r="PYC62" s="1"/>
      <c r="PYE62" s="1"/>
      <c r="PYG62" s="1"/>
      <c r="PYI62" s="1"/>
      <c r="PYK62" s="1"/>
      <c r="PYM62" s="1"/>
      <c r="PYO62" s="1"/>
      <c r="PYQ62" s="1"/>
      <c r="PYS62" s="1"/>
      <c r="PYU62" s="1"/>
      <c r="PYW62" s="1"/>
      <c r="PYY62" s="1"/>
      <c r="PZA62" s="1"/>
      <c r="PZC62" s="1"/>
      <c r="PZE62" s="1"/>
      <c r="PZG62" s="1"/>
      <c r="PZI62" s="1"/>
      <c r="PZK62" s="1"/>
      <c r="PZM62" s="1"/>
      <c r="PZO62" s="1"/>
      <c r="PZQ62" s="1"/>
      <c r="PZS62" s="1"/>
      <c r="PZU62" s="1"/>
      <c r="PZW62" s="1"/>
      <c r="PZY62" s="1"/>
      <c r="QAA62" s="1"/>
      <c r="QAC62" s="1"/>
      <c r="QAE62" s="1"/>
      <c r="QAG62" s="1"/>
      <c r="QAI62" s="1"/>
      <c r="QAK62" s="1"/>
      <c r="QAM62" s="1"/>
      <c r="QAO62" s="1"/>
      <c r="QAQ62" s="1"/>
      <c r="QAS62" s="1"/>
      <c r="QAU62" s="1"/>
      <c r="QAW62" s="1"/>
      <c r="QAY62" s="1"/>
      <c r="QBA62" s="1"/>
      <c r="QBC62" s="1"/>
      <c r="QBE62" s="1"/>
      <c r="QBG62" s="1"/>
      <c r="QBI62" s="1"/>
      <c r="QBK62" s="1"/>
      <c r="QBM62" s="1"/>
      <c r="QBO62" s="1"/>
      <c r="QBQ62" s="1"/>
      <c r="QBS62" s="1"/>
      <c r="QBU62" s="1"/>
      <c r="QBW62" s="1"/>
      <c r="QBY62" s="1"/>
      <c r="QCA62" s="1"/>
      <c r="QCC62" s="1"/>
      <c r="QCE62" s="1"/>
      <c r="QCG62" s="1"/>
      <c r="QCI62" s="1"/>
      <c r="QCK62" s="1"/>
      <c r="QCM62" s="1"/>
      <c r="QCO62" s="1"/>
      <c r="QCQ62" s="1"/>
      <c r="QCS62" s="1"/>
      <c r="QCU62" s="1"/>
      <c r="QCW62" s="1"/>
      <c r="QCY62" s="1"/>
      <c r="QDA62" s="1"/>
      <c r="QDC62" s="1"/>
      <c r="QDE62" s="1"/>
      <c r="QDG62" s="1"/>
      <c r="QDI62" s="1"/>
      <c r="QDK62" s="1"/>
      <c r="QDM62" s="1"/>
      <c r="QDO62" s="1"/>
      <c r="QDQ62" s="1"/>
      <c r="QDS62" s="1"/>
      <c r="QDU62" s="1"/>
      <c r="QDW62" s="1"/>
      <c r="QDY62" s="1"/>
      <c r="QEA62" s="1"/>
      <c r="QEC62" s="1"/>
      <c r="QEE62" s="1"/>
      <c r="QEG62" s="1"/>
      <c r="QEI62" s="1"/>
      <c r="QEK62" s="1"/>
      <c r="QEM62" s="1"/>
      <c r="QEO62" s="1"/>
      <c r="QEQ62" s="1"/>
      <c r="QES62" s="1"/>
      <c r="QEU62" s="1"/>
      <c r="QEW62" s="1"/>
      <c r="QEY62" s="1"/>
      <c r="QFA62" s="1"/>
      <c r="QFC62" s="1"/>
      <c r="QFE62" s="1"/>
      <c r="QFG62" s="1"/>
      <c r="QFI62" s="1"/>
      <c r="QFK62" s="1"/>
      <c r="QFM62" s="1"/>
      <c r="QFO62" s="1"/>
      <c r="QFQ62" s="1"/>
      <c r="QFS62" s="1"/>
      <c r="QFU62" s="1"/>
      <c r="QFW62" s="1"/>
      <c r="QFY62" s="1"/>
      <c r="QGA62" s="1"/>
      <c r="QGC62" s="1"/>
      <c r="QGE62" s="1"/>
      <c r="QGG62" s="1"/>
      <c r="QGI62" s="1"/>
      <c r="QGK62" s="1"/>
      <c r="QGM62" s="1"/>
      <c r="QGO62" s="1"/>
      <c r="QGQ62" s="1"/>
      <c r="QGS62" s="1"/>
      <c r="QGU62" s="1"/>
      <c r="QGW62" s="1"/>
      <c r="QGY62" s="1"/>
      <c r="QHA62" s="1"/>
      <c r="QHC62" s="1"/>
      <c r="QHE62" s="1"/>
      <c r="QHG62" s="1"/>
      <c r="QHI62" s="1"/>
      <c r="QHK62" s="1"/>
      <c r="QHM62" s="1"/>
      <c r="QHO62" s="1"/>
      <c r="QHQ62" s="1"/>
      <c r="QHS62" s="1"/>
      <c r="QHU62" s="1"/>
      <c r="QHW62" s="1"/>
      <c r="QHY62" s="1"/>
      <c r="QIA62" s="1"/>
      <c r="QIC62" s="1"/>
      <c r="QIE62" s="1"/>
      <c r="QIG62" s="1"/>
      <c r="QII62" s="1"/>
      <c r="QIK62" s="1"/>
      <c r="QIM62" s="1"/>
      <c r="QIO62" s="1"/>
      <c r="QIQ62" s="1"/>
      <c r="QIS62" s="1"/>
      <c r="QIU62" s="1"/>
      <c r="QIW62" s="1"/>
      <c r="QIY62" s="1"/>
      <c r="QJA62" s="1"/>
      <c r="QJC62" s="1"/>
      <c r="QJE62" s="1"/>
      <c r="QJG62" s="1"/>
      <c r="QJI62" s="1"/>
      <c r="QJK62" s="1"/>
      <c r="QJM62" s="1"/>
      <c r="QJO62" s="1"/>
      <c r="QJQ62" s="1"/>
      <c r="QJS62" s="1"/>
      <c r="QJU62" s="1"/>
      <c r="QJW62" s="1"/>
      <c r="QJY62" s="1"/>
      <c r="QKA62" s="1"/>
      <c r="QKC62" s="1"/>
      <c r="QKE62" s="1"/>
      <c r="QKG62" s="1"/>
      <c r="QKI62" s="1"/>
      <c r="QKK62" s="1"/>
      <c r="QKM62" s="1"/>
      <c r="QKO62" s="1"/>
      <c r="QKQ62" s="1"/>
      <c r="QKS62" s="1"/>
      <c r="QKU62" s="1"/>
      <c r="QKW62" s="1"/>
      <c r="QKY62" s="1"/>
      <c r="QLA62" s="1"/>
      <c r="QLC62" s="1"/>
      <c r="QLE62" s="1"/>
      <c r="QLG62" s="1"/>
      <c r="QLI62" s="1"/>
      <c r="QLK62" s="1"/>
      <c r="QLM62" s="1"/>
      <c r="QLO62" s="1"/>
      <c r="QLQ62" s="1"/>
      <c r="QLS62" s="1"/>
      <c r="QLU62" s="1"/>
      <c r="QLW62" s="1"/>
      <c r="QLY62" s="1"/>
      <c r="QMA62" s="1"/>
      <c r="QMC62" s="1"/>
      <c r="QME62" s="1"/>
      <c r="QMG62" s="1"/>
      <c r="QMI62" s="1"/>
      <c r="QMK62" s="1"/>
      <c r="QMM62" s="1"/>
      <c r="QMO62" s="1"/>
      <c r="QMQ62" s="1"/>
      <c r="QMS62" s="1"/>
      <c r="QMU62" s="1"/>
      <c r="QMW62" s="1"/>
      <c r="QMY62" s="1"/>
      <c r="QNA62" s="1"/>
      <c r="QNC62" s="1"/>
      <c r="QNE62" s="1"/>
      <c r="QNG62" s="1"/>
      <c r="QNI62" s="1"/>
      <c r="QNK62" s="1"/>
      <c r="QNM62" s="1"/>
      <c r="QNO62" s="1"/>
      <c r="QNQ62" s="1"/>
      <c r="QNS62" s="1"/>
      <c r="QNU62" s="1"/>
      <c r="QNW62" s="1"/>
      <c r="QNY62" s="1"/>
      <c r="QOA62" s="1"/>
      <c r="QOC62" s="1"/>
      <c r="QOE62" s="1"/>
      <c r="QOG62" s="1"/>
      <c r="QOI62" s="1"/>
      <c r="QOK62" s="1"/>
      <c r="QOM62" s="1"/>
      <c r="QOO62" s="1"/>
      <c r="QOQ62" s="1"/>
      <c r="QOS62" s="1"/>
      <c r="QOU62" s="1"/>
      <c r="QOW62" s="1"/>
      <c r="QOY62" s="1"/>
      <c r="QPA62" s="1"/>
      <c r="QPC62" s="1"/>
      <c r="QPE62" s="1"/>
      <c r="QPG62" s="1"/>
      <c r="QPI62" s="1"/>
      <c r="QPK62" s="1"/>
      <c r="QPM62" s="1"/>
      <c r="QPO62" s="1"/>
      <c r="QPQ62" s="1"/>
      <c r="QPS62" s="1"/>
      <c r="QPU62" s="1"/>
      <c r="QPW62" s="1"/>
      <c r="QPY62" s="1"/>
      <c r="QQA62" s="1"/>
      <c r="QQC62" s="1"/>
      <c r="QQE62" s="1"/>
      <c r="QQG62" s="1"/>
      <c r="QQI62" s="1"/>
      <c r="QQK62" s="1"/>
      <c r="QQM62" s="1"/>
      <c r="QQO62" s="1"/>
      <c r="QQQ62" s="1"/>
      <c r="QQS62" s="1"/>
      <c r="QQU62" s="1"/>
      <c r="QQW62" s="1"/>
      <c r="QQY62" s="1"/>
      <c r="QRA62" s="1"/>
      <c r="QRC62" s="1"/>
      <c r="QRE62" s="1"/>
      <c r="QRG62" s="1"/>
      <c r="QRI62" s="1"/>
      <c r="QRK62" s="1"/>
      <c r="QRM62" s="1"/>
      <c r="QRO62" s="1"/>
      <c r="QRQ62" s="1"/>
      <c r="QRS62" s="1"/>
      <c r="QRU62" s="1"/>
      <c r="QRW62" s="1"/>
      <c r="QRY62" s="1"/>
      <c r="QSA62" s="1"/>
      <c r="QSC62" s="1"/>
      <c r="QSE62" s="1"/>
      <c r="QSG62" s="1"/>
      <c r="QSI62" s="1"/>
      <c r="QSK62" s="1"/>
      <c r="QSM62" s="1"/>
      <c r="QSO62" s="1"/>
      <c r="QSQ62" s="1"/>
      <c r="QSS62" s="1"/>
      <c r="QSU62" s="1"/>
      <c r="QSW62" s="1"/>
      <c r="QSY62" s="1"/>
      <c r="QTA62" s="1"/>
      <c r="QTC62" s="1"/>
      <c r="QTE62" s="1"/>
      <c r="QTG62" s="1"/>
      <c r="QTI62" s="1"/>
      <c r="QTK62" s="1"/>
      <c r="QTM62" s="1"/>
      <c r="QTO62" s="1"/>
      <c r="QTQ62" s="1"/>
      <c r="QTS62" s="1"/>
      <c r="QTU62" s="1"/>
      <c r="QTW62" s="1"/>
      <c r="QTY62" s="1"/>
      <c r="QUA62" s="1"/>
      <c r="QUC62" s="1"/>
      <c r="QUE62" s="1"/>
      <c r="QUG62" s="1"/>
      <c r="QUI62" s="1"/>
      <c r="QUK62" s="1"/>
      <c r="QUM62" s="1"/>
      <c r="QUO62" s="1"/>
      <c r="QUQ62" s="1"/>
      <c r="QUS62" s="1"/>
      <c r="QUU62" s="1"/>
      <c r="QUW62" s="1"/>
      <c r="QUY62" s="1"/>
      <c r="QVA62" s="1"/>
      <c r="QVC62" s="1"/>
      <c r="QVE62" s="1"/>
      <c r="QVG62" s="1"/>
      <c r="QVI62" s="1"/>
      <c r="QVK62" s="1"/>
      <c r="QVM62" s="1"/>
      <c r="QVO62" s="1"/>
      <c r="QVQ62" s="1"/>
      <c r="QVS62" s="1"/>
      <c r="QVU62" s="1"/>
      <c r="QVW62" s="1"/>
      <c r="QVY62" s="1"/>
      <c r="QWA62" s="1"/>
      <c r="QWC62" s="1"/>
      <c r="QWE62" s="1"/>
      <c r="QWG62" s="1"/>
      <c r="QWI62" s="1"/>
      <c r="QWK62" s="1"/>
      <c r="QWM62" s="1"/>
      <c r="QWO62" s="1"/>
      <c r="QWQ62" s="1"/>
      <c r="QWS62" s="1"/>
      <c r="QWU62" s="1"/>
      <c r="QWW62" s="1"/>
      <c r="QWY62" s="1"/>
      <c r="QXA62" s="1"/>
      <c r="QXC62" s="1"/>
      <c r="QXE62" s="1"/>
      <c r="QXG62" s="1"/>
      <c r="QXI62" s="1"/>
      <c r="QXK62" s="1"/>
      <c r="QXM62" s="1"/>
      <c r="QXO62" s="1"/>
      <c r="QXQ62" s="1"/>
      <c r="QXS62" s="1"/>
      <c r="QXU62" s="1"/>
      <c r="QXW62" s="1"/>
      <c r="QXY62" s="1"/>
      <c r="QYA62" s="1"/>
      <c r="QYC62" s="1"/>
      <c r="QYE62" s="1"/>
      <c r="QYG62" s="1"/>
      <c r="QYI62" s="1"/>
      <c r="QYK62" s="1"/>
      <c r="QYM62" s="1"/>
      <c r="QYO62" s="1"/>
      <c r="QYQ62" s="1"/>
      <c r="QYS62" s="1"/>
      <c r="QYU62" s="1"/>
      <c r="QYW62" s="1"/>
      <c r="QYY62" s="1"/>
      <c r="QZA62" s="1"/>
      <c r="QZC62" s="1"/>
      <c r="QZE62" s="1"/>
      <c r="QZG62" s="1"/>
      <c r="QZI62" s="1"/>
      <c r="QZK62" s="1"/>
      <c r="QZM62" s="1"/>
      <c r="QZO62" s="1"/>
      <c r="QZQ62" s="1"/>
      <c r="QZS62" s="1"/>
      <c r="QZU62" s="1"/>
      <c r="QZW62" s="1"/>
      <c r="QZY62" s="1"/>
      <c r="RAA62" s="1"/>
      <c r="RAC62" s="1"/>
      <c r="RAE62" s="1"/>
      <c r="RAG62" s="1"/>
      <c r="RAI62" s="1"/>
      <c r="RAK62" s="1"/>
      <c r="RAM62" s="1"/>
      <c r="RAO62" s="1"/>
      <c r="RAQ62" s="1"/>
      <c r="RAS62" s="1"/>
      <c r="RAU62" s="1"/>
      <c r="RAW62" s="1"/>
      <c r="RAY62" s="1"/>
      <c r="RBA62" s="1"/>
      <c r="RBC62" s="1"/>
      <c r="RBE62" s="1"/>
      <c r="RBG62" s="1"/>
      <c r="RBI62" s="1"/>
      <c r="RBK62" s="1"/>
      <c r="RBM62" s="1"/>
      <c r="RBO62" s="1"/>
      <c r="RBQ62" s="1"/>
      <c r="RBS62" s="1"/>
      <c r="RBU62" s="1"/>
      <c r="RBW62" s="1"/>
      <c r="RBY62" s="1"/>
      <c r="RCA62" s="1"/>
      <c r="RCC62" s="1"/>
      <c r="RCE62" s="1"/>
      <c r="RCG62" s="1"/>
      <c r="RCI62" s="1"/>
      <c r="RCK62" s="1"/>
      <c r="RCM62" s="1"/>
      <c r="RCO62" s="1"/>
      <c r="RCQ62" s="1"/>
      <c r="RCS62" s="1"/>
      <c r="RCU62" s="1"/>
      <c r="RCW62" s="1"/>
      <c r="RCY62" s="1"/>
      <c r="RDA62" s="1"/>
      <c r="RDC62" s="1"/>
      <c r="RDE62" s="1"/>
      <c r="RDG62" s="1"/>
      <c r="RDI62" s="1"/>
      <c r="RDK62" s="1"/>
      <c r="RDM62" s="1"/>
      <c r="RDO62" s="1"/>
      <c r="RDQ62" s="1"/>
      <c r="RDS62" s="1"/>
      <c r="RDU62" s="1"/>
      <c r="RDW62" s="1"/>
      <c r="RDY62" s="1"/>
      <c r="REA62" s="1"/>
      <c r="REC62" s="1"/>
      <c r="REE62" s="1"/>
      <c r="REG62" s="1"/>
      <c r="REI62" s="1"/>
      <c r="REK62" s="1"/>
      <c r="REM62" s="1"/>
      <c r="REO62" s="1"/>
      <c r="REQ62" s="1"/>
      <c r="RES62" s="1"/>
      <c r="REU62" s="1"/>
      <c r="REW62" s="1"/>
      <c r="REY62" s="1"/>
      <c r="RFA62" s="1"/>
      <c r="RFC62" s="1"/>
      <c r="RFE62" s="1"/>
      <c r="RFG62" s="1"/>
      <c r="RFI62" s="1"/>
      <c r="RFK62" s="1"/>
      <c r="RFM62" s="1"/>
      <c r="RFO62" s="1"/>
      <c r="RFQ62" s="1"/>
      <c r="RFS62" s="1"/>
      <c r="RFU62" s="1"/>
      <c r="RFW62" s="1"/>
      <c r="RFY62" s="1"/>
      <c r="RGA62" s="1"/>
      <c r="RGC62" s="1"/>
      <c r="RGE62" s="1"/>
      <c r="RGG62" s="1"/>
      <c r="RGI62" s="1"/>
      <c r="RGK62" s="1"/>
      <c r="RGM62" s="1"/>
      <c r="RGO62" s="1"/>
      <c r="RGQ62" s="1"/>
      <c r="RGS62" s="1"/>
      <c r="RGU62" s="1"/>
      <c r="RGW62" s="1"/>
      <c r="RGY62" s="1"/>
      <c r="RHA62" s="1"/>
      <c r="RHC62" s="1"/>
      <c r="RHE62" s="1"/>
      <c r="RHG62" s="1"/>
      <c r="RHI62" s="1"/>
      <c r="RHK62" s="1"/>
      <c r="RHM62" s="1"/>
      <c r="RHO62" s="1"/>
      <c r="RHQ62" s="1"/>
      <c r="RHS62" s="1"/>
      <c r="RHU62" s="1"/>
      <c r="RHW62" s="1"/>
      <c r="RHY62" s="1"/>
      <c r="RIA62" s="1"/>
      <c r="RIC62" s="1"/>
      <c r="RIE62" s="1"/>
      <c r="RIG62" s="1"/>
      <c r="RII62" s="1"/>
      <c r="RIK62" s="1"/>
      <c r="RIM62" s="1"/>
      <c r="RIO62" s="1"/>
      <c r="RIQ62" s="1"/>
      <c r="RIS62" s="1"/>
      <c r="RIU62" s="1"/>
      <c r="RIW62" s="1"/>
      <c r="RIY62" s="1"/>
      <c r="RJA62" s="1"/>
      <c r="RJC62" s="1"/>
      <c r="RJE62" s="1"/>
      <c r="RJG62" s="1"/>
      <c r="RJI62" s="1"/>
      <c r="RJK62" s="1"/>
      <c r="RJM62" s="1"/>
      <c r="RJO62" s="1"/>
      <c r="RJQ62" s="1"/>
      <c r="RJS62" s="1"/>
      <c r="RJU62" s="1"/>
      <c r="RJW62" s="1"/>
      <c r="RJY62" s="1"/>
      <c r="RKA62" s="1"/>
      <c r="RKC62" s="1"/>
      <c r="RKE62" s="1"/>
      <c r="RKG62" s="1"/>
      <c r="RKI62" s="1"/>
      <c r="RKK62" s="1"/>
      <c r="RKM62" s="1"/>
      <c r="RKO62" s="1"/>
      <c r="RKQ62" s="1"/>
      <c r="RKS62" s="1"/>
      <c r="RKU62" s="1"/>
      <c r="RKW62" s="1"/>
      <c r="RKY62" s="1"/>
      <c r="RLA62" s="1"/>
      <c r="RLC62" s="1"/>
      <c r="RLE62" s="1"/>
      <c r="RLG62" s="1"/>
      <c r="RLI62" s="1"/>
      <c r="RLK62" s="1"/>
      <c r="RLM62" s="1"/>
      <c r="RLO62" s="1"/>
      <c r="RLQ62" s="1"/>
      <c r="RLS62" s="1"/>
      <c r="RLU62" s="1"/>
      <c r="RLW62" s="1"/>
      <c r="RLY62" s="1"/>
      <c r="RMA62" s="1"/>
      <c r="RMC62" s="1"/>
      <c r="RME62" s="1"/>
      <c r="RMG62" s="1"/>
      <c r="RMI62" s="1"/>
      <c r="RMK62" s="1"/>
      <c r="RMM62" s="1"/>
      <c r="RMO62" s="1"/>
      <c r="RMQ62" s="1"/>
      <c r="RMS62" s="1"/>
      <c r="RMU62" s="1"/>
      <c r="RMW62" s="1"/>
      <c r="RMY62" s="1"/>
      <c r="RNA62" s="1"/>
      <c r="RNC62" s="1"/>
      <c r="RNE62" s="1"/>
      <c r="RNG62" s="1"/>
      <c r="RNI62" s="1"/>
      <c r="RNK62" s="1"/>
      <c r="RNM62" s="1"/>
      <c r="RNO62" s="1"/>
      <c r="RNQ62" s="1"/>
      <c r="RNS62" s="1"/>
      <c r="RNU62" s="1"/>
      <c r="RNW62" s="1"/>
      <c r="RNY62" s="1"/>
      <c r="ROA62" s="1"/>
      <c r="ROC62" s="1"/>
      <c r="ROE62" s="1"/>
      <c r="ROG62" s="1"/>
      <c r="ROI62" s="1"/>
      <c r="ROK62" s="1"/>
      <c r="ROM62" s="1"/>
      <c r="ROO62" s="1"/>
      <c r="ROQ62" s="1"/>
      <c r="ROS62" s="1"/>
      <c r="ROU62" s="1"/>
      <c r="ROW62" s="1"/>
      <c r="ROY62" s="1"/>
      <c r="RPA62" s="1"/>
      <c r="RPC62" s="1"/>
      <c r="RPE62" s="1"/>
      <c r="RPG62" s="1"/>
      <c r="RPI62" s="1"/>
      <c r="RPK62" s="1"/>
      <c r="RPM62" s="1"/>
      <c r="RPO62" s="1"/>
      <c r="RPQ62" s="1"/>
      <c r="RPS62" s="1"/>
      <c r="RPU62" s="1"/>
      <c r="RPW62" s="1"/>
      <c r="RPY62" s="1"/>
      <c r="RQA62" s="1"/>
      <c r="RQC62" s="1"/>
      <c r="RQE62" s="1"/>
      <c r="RQG62" s="1"/>
      <c r="RQI62" s="1"/>
      <c r="RQK62" s="1"/>
      <c r="RQM62" s="1"/>
      <c r="RQO62" s="1"/>
      <c r="RQQ62" s="1"/>
      <c r="RQS62" s="1"/>
      <c r="RQU62" s="1"/>
      <c r="RQW62" s="1"/>
      <c r="RQY62" s="1"/>
      <c r="RRA62" s="1"/>
      <c r="RRC62" s="1"/>
      <c r="RRE62" s="1"/>
      <c r="RRG62" s="1"/>
      <c r="RRI62" s="1"/>
      <c r="RRK62" s="1"/>
      <c r="RRM62" s="1"/>
      <c r="RRO62" s="1"/>
      <c r="RRQ62" s="1"/>
      <c r="RRS62" s="1"/>
      <c r="RRU62" s="1"/>
      <c r="RRW62" s="1"/>
      <c r="RRY62" s="1"/>
      <c r="RSA62" s="1"/>
      <c r="RSC62" s="1"/>
      <c r="RSE62" s="1"/>
      <c r="RSG62" s="1"/>
      <c r="RSI62" s="1"/>
      <c r="RSK62" s="1"/>
      <c r="RSM62" s="1"/>
      <c r="RSO62" s="1"/>
      <c r="RSQ62" s="1"/>
      <c r="RSS62" s="1"/>
      <c r="RSU62" s="1"/>
      <c r="RSW62" s="1"/>
      <c r="RSY62" s="1"/>
      <c r="RTA62" s="1"/>
      <c r="RTC62" s="1"/>
      <c r="RTE62" s="1"/>
      <c r="RTG62" s="1"/>
      <c r="RTI62" s="1"/>
      <c r="RTK62" s="1"/>
      <c r="RTM62" s="1"/>
      <c r="RTO62" s="1"/>
      <c r="RTQ62" s="1"/>
      <c r="RTS62" s="1"/>
      <c r="RTU62" s="1"/>
      <c r="RTW62" s="1"/>
      <c r="RTY62" s="1"/>
      <c r="RUA62" s="1"/>
      <c r="RUC62" s="1"/>
      <c r="RUE62" s="1"/>
      <c r="RUG62" s="1"/>
      <c r="RUI62" s="1"/>
      <c r="RUK62" s="1"/>
      <c r="RUM62" s="1"/>
      <c r="RUO62" s="1"/>
      <c r="RUQ62" s="1"/>
      <c r="RUS62" s="1"/>
      <c r="RUU62" s="1"/>
      <c r="RUW62" s="1"/>
      <c r="RUY62" s="1"/>
      <c r="RVA62" s="1"/>
      <c r="RVC62" s="1"/>
      <c r="RVE62" s="1"/>
      <c r="RVG62" s="1"/>
      <c r="RVI62" s="1"/>
      <c r="RVK62" s="1"/>
      <c r="RVM62" s="1"/>
      <c r="RVO62" s="1"/>
      <c r="RVQ62" s="1"/>
      <c r="RVS62" s="1"/>
      <c r="RVU62" s="1"/>
      <c r="RVW62" s="1"/>
      <c r="RVY62" s="1"/>
      <c r="RWA62" s="1"/>
      <c r="RWC62" s="1"/>
      <c r="RWE62" s="1"/>
      <c r="RWG62" s="1"/>
      <c r="RWI62" s="1"/>
      <c r="RWK62" s="1"/>
      <c r="RWM62" s="1"/>
      <c r="RWO62" s="1"/>
      <c r="RWQ62" s="1"/>
      <c r="RWS62" s="1"/>
      <c r="RWU62" s="1"/>
      <c r="RWW62" s="1"/>
      <c r="RWY62" s="1"/>
      <c r="RXA62" s="1"/>
      <c r="RXC62" s="1"/>
      <c r="RXE62" s="1"/>
      <c r="RXG62" s="1"/>
      <c r="RXI62" s="1"/>
      <c r="RXK62" s="1"/>
      <c r="RXM62" s="1"/>
      <c r="RXO62" s="1"/>
      <c r="RXQ62" s="1"/>
      <c r="RXS62" s="1"/>
      <c r="RXU62" s="1"/>
      <c r="RXW62" s="1"/>
      <c r="RXY62" s="1"/>
      <c r="RYA62" s="1"/>
      <c r="RYC62" s="1"/>
      <c r="RYE62" s="1"/>
      <c r="RYG62" s="1"/>
      <c r="RYI62" s="1"/>
      <c r="RYK62" s="1"/>
      <c r="RYM62" s="1"/>
      <c r="RYO62" s="1"/>
      <c r="RYQ62" s="1"/>
      <c r="RYS62" s="1"/>
      <c r="RYU62" s="1"/>
      <c r="RYW62" s="1"/>
      <c r="RYY62" s="1"/>
      <c r="RZA62" s="1"/>
      <c r="RZC62" s="1"/>
      <c r="RZE62" s="1"/>
      <c r="RZG62" s="1"/>
      <c r="RZI62" s="1"/>
      <c r="RZK62" s="1"/>
      <c r="RZM62" s="1"/>
      <c r="RZO62" s="1"/>
      <c r="RZQ62" s="1"/>
      <c r="RZS62" s="1"/>
      <c r="RZU62" s="1"/>
      <c r="RZW62" s="1"/>
      <c r="RZY62" s="1"/>
      <c r="SAA62" s="1"/>
      <c r="SAC62" s="1"/>
      <c r="SAE62" s="1"/>
      <c r="SAG62" s="1"/>
      <c r="SAI62" s="1"/>
      <c r="SAK62" s="1"/>
      <c r="SAM62" s="1"/>
      <c r="SAO62" s="1"/>
      <c r="SAQ62" s="1"/>
      <c r="SAS62" s="1"/>
      <c r="SAU62" s="1"/>
      <c r="SAW62" s="1"/>
      <c r="SAY62" s="1"/>
      <c r="SBA62" s="1"/>
      <c r="SBC62" s="1"/>
      <c r="SBE62" s="1"/>
      <c r="SBG62" s="1"/>
      <c r="SBI62" s="1"/>
      <c r="SBK62" s="1"/>
      <c r="SBM62" s="1"/>
      <c r="SBO62" s="1"/>
      <c r="SBQ62" s="1"/>
      <c r="SBS62" s="1"/>
      <c r="SBU62" s="1"/>
      <c r="SBW62" s="1"/>
      <c r="SBY62" s="1"/>
      <c r="SCA62" s="1"/>
      <c r="SCC62" s="1"/>
      <c r="SCE62" s="1"/>
      <c r="SCG62" s="1"/>
      <c r="SCI62" s="1"/>
      <c r="SCK62" s="1"/>
      <c r="SCM62" s="1"/>
      <c r="SCO62" s="1"/>
      <c r="SCQ62" s="1"/>
      <c r="SCS62" s="1"/>
      <c r="SCU62" s="1"/>
      <c r="SCW62" s="1"/>
      <c r="SCY62" s="1"/>
      <c r="SDA62" s="1"/>
      <c r="SDC62" s="1"/>
      <c r="SDE62" s="1"/>
      <c r="SDG62" s="1"/>
      <c r="SDI62" s="1"/>
      <c r="SDK62" s="1"/>
      <c r="SDM62" s="1"/>
      <c r="SDO62" s="1"/>
      <c r="SDQ62" s="1"/>
      <c r="SDS62" s="1"/>
      <c r="SDU62" s="1"/>
      <c r="SDW62" s="1"/>
      <c r="SDY62" s="1"/>
      <c r="SEA62" s="1"/>
      <c r="SEC62" s="1"/>
      <c r="SEE62" s="1"/>
      <c r="SEG62" s="1"/>
      <c r="SEI62" s="1"/>
      <c r="SEK62" s="1"/>
      <c r="SEM62" s="1"/>
      <c r="SEO62" s="1"/>
      <c r="SEQ62" s="1"/>
      <c r="SES62" s="1"/>
      <c r="SEU62" s="1"/>
      <c r="SEW62" s="1"/>
      <c r="SEY62" s="1"/>
      <c r="SFA62" s="1"/>
      <c r="SFC62" s="1"/>
      <c r="SFE62" s="1"/>
      <c r="SFG62" s="1"/>
      <c r="SFI62" s="1"/>
      <c r="SFK62" s="1"/>
      <c r="SFM62" s="1"/>
      <c r="SFO62" s="1"/>
      <c r="SFQ62" s="1"/>
      <c r="SFS62" s="1"/>
      <c r="SFU62" s="1"/>
      <c r="SFW62" s="1"/>
      <c r="SFY62" s="1"/>
      <c r="SGA62" s="1"/>
      <c r="SGC62" s="1"/>
      <c r="SGE62" s="1"/>
      <c r="SGG62" s="1"/>
      <c r="SGI62" s="1"/>
      <c r="SGK62" s="1"/>
      <c r="SGM62" s="1"/>
      <c r="SGO62" s="1"/>
      <c r="SGQ62" s="1"/>
      <c r="SGS62" s="1"/>
      <c r="SGU62" s="1"/>
      <c r="SGW62" s="1"/>
      <c r="SGY62" s="1"/>
      <c r="SHA62" s="1"/>
      <c r="SHC62" s="1"/>
      <c r="SHE62" s="1"/>
      <c r="SHG62" s="1"/>
      <c r="SHI62" s="1"/>
      <c r="SHK62" s="1"/>
      <c r="SHM62" s="1"/>
      <c r="SHO62" s="1"/>
      <c r="SHQ62" s="1"/>
      <c r="SHS62" s="1"/>
      <c r="SHU62" s="1"/>
      <c r="SHW62" s="1"/>
      <c r="SHY62" s="1"/>
      <c r="SIA62" s="1"/>
      <c r="SIC62" s="1"/>
      <c r="SIE62" s="1"/>
      <c r="SIG62" s="1"/>
      <c r="SII62" s="1"/>
      <c r="SIK62" s="1"/>
      <c r="SIM62" s="1"/>
      <c r="SIO62" s="1"/>
      <c r="SIQ62" s="1"/>
      <c r="SIS62" s="1"/>
      <c r="SIU62" s="1"/>
      <c r="SIW62" s="1"/>
      <c r="SIY62" s="1"/>
      <c r="SJA62" s="1"/>
      <c r="SJC62" s="1"/>
      <c r="SJE62" s="1"/>
      <c r="SJG62" s="1"/>
      <c r="SJI62" s="1"/>
      <c r="SJK62" s="1"/>
      <c r="SJM62" s="1"/>
      <c r="SJO62" s="1"/>
      <c r="SJQ62" s="1"/>
      <c r="SJS62" s="1"/>
      <c r="SJU62" s="1"/>
      <c r="SJW62" s="1"/>
      <c r="SJY62" s="1"/>
      <c r="SKA62" s="1"/>
      <c r="SKC62" s="1"/>
      <c r="SKE62" s="1"/>
      <c r="SKG62" s="1"/>
      <c r="SKI62" s="1"/>
      <c r="SKK62" s="1"/>
      <c r="SKM62" s="1"/>
      <c r="SKO62" s="1"/>
      <c r="SKQ62" s="1"/>
      <c r="SKS62" s="1"/>
      <c r="SKU62" s="1"/>
      <c r="SKW62" s="1"/>
      <c r="SKY62" s="1"/>
      <c r="SLA62" s="1"/>
      <c r="SLC62" s="1"/>
      <c r="SLE62" s="1"/>
      <c r="SLG62" s="1"/>
      <c r="SLI62" s="1"/>
      <c r="SLK62" s="1"/>
      <c r="SLM62" s="1"/>
      <c r="SLO62" s="1"/>
      <c r="SLQ62" s="1"/>
      <c r="SLS62" s="1"/>
      <c r="SLU62" s="1"/>
      <c r="SLW62" s="1"/>
      <c r="SLY62" s="1"/>
      <c r="SMA62" s="1"/>
      <c r="SMC62" s="1"/>
      <c r="SME62" s="1"/>
      <c r="SMG62" s="1"/>
      <c r="SMI62" s="1"/>
      <c r="SMK62" s="1"/>
      <c r="SMM62" s="1"/>
      <c r="SMO62" s="1"/>
      <c r="SMQ62" s="1"/>
      <c r="SMS62" s="1"/>
      <c r="SMU62" s="1"/>
      <c r="SMW62" s="1"/>
      <c r="SMY62" s="1"/>
      <c r="SNA62" s="1"/>
      <c r="SNC62" s="1"/>
      <c r="SNE62" s="1"/>
      <c r="SNG62" s="1"/>
      <c r="SNI62" s="1"/>
      <c r="SNK62" s="1"/>
      <c r="SNM62" s="1"/>
      <c r="SNO62" s="1"/>
      <c r="SNQ62" s="1"/>
      <c r="SNS62" s="1"/>
      <c r="SNU62" s="1"/>
      <c r="SNW62" s="1"/>
      <c r="SNY62" s="1"/>
      <c r="SOA62" s="1"/>
      <c r="SOC62" s="1"/>
      <c r="SOE62" s="1"/>
      <c r="SOG62" s="1"/>
      <c r="SOI62" s="1"/>
      <c r="SOK62" s="1"/>
      <c r="SOM62" s="1"/>
      <c r="SOO62" s="1"/>
      <c r="SOQ62" s="1"/>
      <c r="SOS62" s="1"/>
      <c r="SOU62" s="1"/>
      <c r="SOW62" s="1"/>
      <c r="SOY62" s="1"/>
      <c r="SPA62" s="1"/>
      <c r="SPC62" s="1"/>
      <c r="SPE62" s="1"/>
      <c r="SPG62" s="1"/>
      <c r="SPI62" s="1"/>
      <c r="SPK62" s="1"/>
      <c r="SPM62" s="1"/>
      <c r="SPO62" s="1"/>
      <c r="SPQ62" s="1"/>
      <c r="SPS62" s="1"/>
      <c r="SPU62" s="1"/>
      <c r="SPW62" s="1"/>
      <c r="SPY62" s="1"/>
      <c r="SQA62" s="1"/>
      <c r="SQC62" s="1"/>
      <c r="SQE62" s="1"/>
      <c r="SQG62" s="1"/>
      <c r="SQI62" s="1"/>
      <c r="SQK62" s="1"/>
      <c r="SQM62" s="1"/>
      <c r="SQO62" s="1"/>
      <c r="SQQ62" s="1"/>
      <c r="SQS62" s="1"/>
      <c r="SQU62" s="1"/>
      <c r="SQW62" s="1"/>
      <c r="SQY62" s="1"/>
      <c r="SRA62" s="1"/>
      <c r="SRC62" s="1"/>
      <c r="SRE62" s="1"/>
      <c r="SRG62" s="1"/>
      <c r="SRI62" s="1"/>
      <c r="SRK62" s="1"/>
      <c r="SRM62" s="1"/>
      <c r="SRO62" s="1"/>
      <c r="SRQ62" s="1"/>
      <c r="SRS62" s="1"/>
      <c r="SRU62" s="1"/>
      <c r="SRW62" s="1"/>
      <c r="SRY62" s="1"/>
      <c r="SSA62" s="1"/>
      <c r="SSC62" s="1"/>
      <c r="SSE62" s="1"/>
      <c r="SSG62" s="1"/>
      <c r="SSI62" s="1"/>
      <c r="SSK62" s="1"/>
      <c r="SSM62" s="1"/>
      <c r="SSO62" s="1"/>
      <c r="SSQ62" s="1"/>
      <c r="SSS62" s="1"/>
      <c r="SSU62" s="1"/>
      <c r="SSW62" s="1"/>
      <c r="SSY62" s="1"/>
      <c r="STA62" s="1"/>
      <c r="STC62" s="1"/>
      <c r="STE62" s="1"/>
      <c r="STG62" s="1"/>
      <c r="STI62" s="1"/>
      <c r="STK62" s="1"/>
      <c r="STM62" s="1"/>
      <c r="STO62" s="1"/>
      <c r="STQ62" s="1"/>
      <c r="STS62" s="1"/>
      <c r="STU62" s="1"/>
      <c r="STW62" s="1"/>
      <c r="STY62" s="1"/>
      <c r="SUA62" s="1"/>
      <c r="SUC62" s="1"/>
      <c r="SUE62" s="1"/>
      <c r="SUG62" s="1"/>
      <c r="SUI62" s="1"/>
      <c r="SUK62" s="1"/>
      <c r="SUM62" s="1"/>
      <c r="SUO62" s="1"/>
      <c r="SUQ62" s="1"/>
      <c r="SUS62" s="1"/>
      <c r="SUU62" s="1"/>
      <c r="SUW62" s="1"/>
      <c r="SUY62" s="1"/>
      <c r="SVA62" s="1"/>
      <c r="SVC62" s="1"/>
      <c r="SVE62" s="1"/>
      <c r="SVG62" s="1"/>
      <c r="SVI62" s="1"/>
      <c r="SVK62" s="1"/>
      <c r="SVM62" s="1"/>
      <c r="SVO62" s="1"/>
      <c r="SVQ62" s="1"/>
      <c r="SVS62" s="1"/>
      <c r="SVU62" s="1"/>
      <c r="SVW62" s="1"/>
      <c r="SVY62" s="1"/>
      <c r="SWA62" s="1"/>
      <c r="SWC62" s="1"/>
      <c r="SWE62" s="1"/>
      <c r="SWG62" s="1"/>
      <c r="SWI62" s="1"/>
      <c r="SWK62" s="1"/>
      <c r="SWM62" s="1"/>
      <c r="SWO62" s="1"/>
      <c r="SWQ62" s="1"/>
      <c r="SWS62" s="1"/>
      <c r="SWU62" s="1"/>
      <c r="SWW62" s="1"/>
      <c r="SWY62" s="1"/>
      <c r="SXA62" s="1"/>
      <c r="SXC62" s="1"/>
      <c r="SXE62" s="1"/>
      <c r="SXG62" s="1"/>
      <c r="SXI62" s="1"/>
      <c r="SXK62" s="1"/>
      <c r="SXM62" s="1"/>
      <c r="SXO62" s="1"/>
      <c r="SXQ62" s="1"/>
      <c r="SXS62" s="1"/>
      <c r="SXU62" s="1"/>
      <c r="SXW62" s="1"/>
      <c r="SXY62" s="1"/>
      <c r="SYA62" s="1"/>
      <c r="SYC62" s="1"/>
      <c r="SYE62" s="1"/>
      <c r="SYG62" s="1"/>
      <c r="SYI62" s="1"/>
      <c r="SYK62" s="1"/>
      <c r="SYM62" s="1"/>
      <c r="SYO62" s="1"/>
      <c r="SYQ62" s="1"/>
      <c r="SYS62" s="1"/>
      <c r="SYU62" s="1"/>
      <c r="SYW62" s="1"/>
      <c r="SYY62" s="1"/>
      <c r="SZA62" s="1"/>
      <c r="SZC62" s="1"/>
      <c r="SZE62" s="1"/>
      <c r="SZG62" s="1"/>
      <c r="SZI62" s="1"/>
      <c r="SZK62" s="1"/>
      <c r="SZM62" s="1"/>
      <c r="SZO62" s="1"/>
      <c r="SZQ62" s="1"/>
      <c r="SZS62" s="1"/>
      <c r="SZU62" s="1"/>
      <c r="SZW62" s="1"/>
      <c r="SZY62" s="1"/>
      <c r="TAA62" s="1"/>
      <c r="TAC62" s="1"/>
      <c r="TAE62" s="1"/>
      <c r="TAG62" s="1"/>
      <c r="TAI62" s="1"/>
      <c r="TAK62" s="1"/>
      <c r="TAM62" s="1"/>
      <c r="TAO62" s="1"/>
      <c r="TAQ62" s="1"/>
      <c r="TAS62" s="1"/>
      <c r="TAU62" s="1"/>
      <c r="TAW62" s="1"/>
      <c r="TAY62" s="1"/>
      <c r="TBA62" s="1"/>
      <c r="TBC62" s="1"/>
      <c r="TBE62" s="1"/>
      <c r="TBG62" s="1"/>
      <c r="TBI62" s="1"/>
      <c r="TBK62" s="1"/>
      <c r="TBM62" s="1"/>
      <c r="TBO62" s="1"/>
      <c r="TBQ62" s="1"/>
      <c r="TBS62" s="1"/>
      <c r="TBU62" s="1"/>
      <c r="TBW62" s="1"/>
      <c r="TBY62" s="1"/>
      <c r="TCA62" s="1"/>
      <c r="TCC62" s="1"/>
      <c r="TCE62" s="1"/>
      <c r="TCG62" s="1"/>
      <c r="TCI62" s="1"/>
      <c r="TCK62" s="1"/>
      <c r="TCM62" s="1"/>
      <c r="TCO62" s="1"/>
      <c r="TCQ62" s="1"/>
      <c r="TCS62" s="1"/>
      <c r="TCU62" s="1"/>
      <c r="TCW62" s="1"/>
      <c r="TCY62" s="1"/>
      <c r="TDA62" s="1"/>
      <c r="TDC62" s="1"/>
      <c r="TDE62" s="1"/>
      <c r="TDG62" s="1"/>
      <c r="TDI62" s="1"/>
      <c r="TDK62" s="1"/>
      <c r="TDM62" s="1"/>
      <c r="TDO62" s="1"/>
      <c r="TDQ62" s="1"/>
      <c r="TDS62" s="1"/>
      <c r="TDU62" s="1"/>
      <c r="TDW62" s="1"/>
      <c r="TDY62" s="1"/>
      <c r="TEA62" s="1"/>
      <c r="TEC62" s="1"/>
      <c r="TEE62" s="1"/>
      <c r="TEG62" s="1"/>
      <c r="TEI62" s="1"/>
      <c r="TEK62" s="1"/>
      <c r="TEM62" s="1"/>
      <c r="TEO62" s="1"/>
      <c r="TEQ62" s="1"/>
      <c r="TES62" s="1"/>
      <c r="TEU62" s="1"/>
      <c r="TEW62" s="1"/>
      <c r="TEY62" s="1"/>
      <c r="TFA62" s="1"/>
      <c r="TFC62" s="1"/>
      <c r="TFE62" s="1"/>
      <c r="TFG62" s="1"/>
      <c r="TFI62" s="1"/>
      <c r="TFK62" s="1"/>
      <c r="TFM62" s="1"/>
      <c r="TFO62" s="1"/>
      <c r="TFQ62" s="1"/>
      <c r="TFS62" s="1"/>
      <c r="TFU62" s="1"/>
      <c r="TFW62" s="1"/>
      <c r="TFY62" s="1"/>
      <c r="TGA62" s="1"/>
      <c r="TGC62" s="1"/>
      <c r="TGE62" s="1"/>
      <c r="TGG62" s="1"/>
      <c r="TGI62" s="1"/>
      <c r="TGK62" s="1"/>
      <c r="TGM62" s="1"/>
      <c r="TGO62" s="1"/>
      <c r="TGQ62" s="1"/>
      <c r="TGS62" s="1"/>
      <c r="TGU62" s="1"/>
      <c r="TGW62" s="1"/>
      <c r="TGY62" s="1"/>
      <c r="THA62" s="1"/>
      <c r="THC62" s="1"/>
      <c r="THE62" s="1"/>
      <c r="THG62" s="1"/>
      <c r="THI62" s="1"/>
      <c r="THK62" s="1"/>
      <c r="THM62" s="1"/>
      <c r="THO62" s="1"/>
      <c r="THQ62" s="1"/>
      <c r="THS62" s="1"/>
      <c r="THU62" s="1"/>
      <c r="THW62" s="1"/>
      <c r="THY62" s="1"/>
      <c r="TIA62" s="1"/>
      <c r="TIC62" s="1"/>
      <c r="TIE62" s="1"/>
      <c r="TIG62" s="1"/>
      <c r="TII62" s="1"/>
      <c r="TIK62" s="1"/>
      <c r="TIM62" s="1"/>
      <c r="TIO62" s="1"/>
      <c r="TIQ62" s="1"/>
      <c r="TIS62" s="1"/>
      <c r="TIU62" s="1"/>
      <c r="TIW62" s="1"/>
      <c r="TIY62" s="1"/>
      <c r="TJA62" s="1"/>
      <c r="TJC62" s="1"/>
      <c r="TJE62" s="1"/>
      <c r="TJG62" s="1"/>
      <c r="TJI62" s="1"/>
      <c r="TJK62" s="1"/>
      <c r="TJM62" s="1"/>
      <c r="TJO62" s="1"/>
      <c r="TJQ62" s="1"/>
      <c r="TJS62" s="1"/>
      <c r="TJU62" s="1"/>
      <c r="TJW62" s="1"/>
      <c r="TJY62" s="1"/>
      <c r="TKA62" s="1"/>
      <c r="TKC62" s="1"/>
      <c r="TKE62" s="1"/>
      <c r="TKG62" s="1"/>
      <c r="TKI62" s="1"/>
      <c r="TKK62" s="1"/>
      <c r="TKM62" s="1"/>
      <c r="TKO62" s="1"/>
      <c r="TKQ62" s="1"/>
      <c r="TKS62" s="1"/>
      <c r="TKU62" s="1"/>
      <c r="TKW62" s="1"/>
      <c r="TKY62" s="1"/>
      <c r="TLA62" s="1"/>
      <c r="TLC62" s="1"/>
      <c r="TLE62" s="1"/>
      <c r="TLG62" s="1"/>
      <c r="TLI62" s="1"/>
      <c r="TLK62" s="1"/>
      <c r="TLM62" s="1"/>
      <c r="TLO62" s="1"/>
      <c r="TLQ62" s="1"/>
      <c r="TLS62" s="1"/>
      <c r="TLU62" s="1"/>
      <c r="TLW62" s="1"/>
      <c r="TLY62" s="1"/>
      <c r="TMA62" s="1"/>
      <c r="TMC62" s="1"/>
      <c r="TME62" s="1"/>
      <c r="TMG62" s="1"/>
      <c r="TMI62" s="1"/>
      <c r="TMK62" s="1"/>
      <c r="TMM62" s="1"/>
      <c r="TMO62" s="1"/>
      <c r="TMQ62" s="1"/>
      <c r="TMS62" s="1"/>
      <c r="TMU62" s="1"/>
      <c r="TMW62" s="1"/>
      <c r="TMY62" s="1"/>
      <c r="TNA62" s="1"/>
      <c r="TNC62" s="1"/>
      <c r="TNE62" s="1"/>
      <c r="TNG62" s="1"/>
      <c r="TNI62" s="1"/>
      <c r="TNK62" s="1"/>
      <c r="TNM62" s="1"/>
      <c r="TNO62" s="1"/>
      <c r="TNQ62" s="1"/>
      <c r="TNS62" s="1"/>
      <c r="TNU62" s="1"/>
      <c r="TNW62" s="1"/>
      <c r="TNY62" s="1"/>
      <c r="TOA62" s="1"/>
      <c r="TOC62" s="1"/>
      <c r="TOE62" s="1"/>
      <c r="TOG62" s="1"/>
      <c r="TOI62" s="1"/>
      <c r="TOK62" s="1"/>
      <c r="TOM62" s="1"/>
      <c r="TOO62" s="1"/>
      <c r="TOQ62" s="1"/>
      <c r="TOS62" s="1"/>
      <c r="TOU62" s="1"/>
      <c r="TOW62" s="1"/>
      <c r="TOY62" s="1"/>
      <c r="TPA62" s="1"/>
      <c r="TPC62" s="1"/>
      <c r="TPE62" s="1"/>
      <c r="TPG62" s="1"/>
      <c r="TPI62" s="1"/>
      <c r="TPK62" s="1"/>
      <c r="TPM62" s="1"/>
      <c r="TPO62" s="1"/>
      <c r="TPQ62" s="1"/>
      <c r="TPS62" s="1"/>
      <c r="TPU62" s="1"/>
      <c r="TPW62" s="1"/>
      <c r="TPY62" s="1"/>
      <c r="TQA62" s="1"/>
      <c r="TQC62" s="1"/>
      <c r="TQE62" s="1"/>
      <c r="TQG62" s="1"/>
      <c r="TQI62" s="1"/>
      <c r="TQK62" s="1"/>
      <c r="TQM62" s="1"/>
      <c r="TQO62" s="1"/>
      <c r="TQQ62" s="1"/>
      <c r="TQS62" s="1"/>
      <c r="TQU62" s="1"/>
      <c r="TQW62" s="1"/>
      <c r="TQY62" s="1"/>
      <c r="TRA62" s="1"/>
      <c r="TRC62" s="1"/>
      <c r="TRE62" s="1"/>
      <c r="TRG62" s="1"/>
      <c r="TRI62" s="1"/>
      <c r="TRK62" s="1"/>
      <c r="TRM62" s="1"/>
      <c r="TRO62" s="1"/>
      <c r="TRQ62" s="1"/>
      <c r="TRS62" s="1"/>
      <c r="TRU62" s="1"/>
      <c r="TRW62" s="1"/>
      <c r="TRY62" s="1"/>
      <c r="TSA62" s="1"/>
      <c r="TSC62" s="1"/>
      <c r="TSE62" s="1"/>
      <c r="TSG62" s="1"/>
      <c r="TSI62" s="1"/>
      <c r="TSK62" s="1"/>
      <c r="TSM62" s="1"/>
      <c r="TSO62" s="1"/>
      <c r="TSQ62" s="1"/>
      <c r="TSS62" s="1"/>
      <c r="TSU62" s="1"/>
      <c r="TSW62" s="1"/>
      <c r="TSY62" s="1"/>
      <c r="TTA62" s="1"/>
      <c r="TTC62" s="1"/>
      <c r="TTE62" s="1"/>
      <c r="TTG62" s="1"/>
      <c r="TTI62" s="1"/>
      <c r="TTK62" s="1"/>
      <c r="TTM62" s="1"/>
      <c r="TTO62" s="1"/>
      <c r="TTQ62" s="1"/>
      <c r="TTS62" s="1"/>
      <c r="TTU62" s="1"/>
      <c r="TTW62" s="1"/>
      <c r="TTY62" s="1"/>
      <c r="TUA62" s="1"/>
      <c r="TUC62" s="1"/>
      <c r="TUE62" s="1"/>
      <c r="TUG62" s="1"/>
      <c r="TUI62" s="1"/>
      <c r="TUK62" s="1"/>
      <c r="TUM62" s="1"/>
      <c r="TUO62" s="1"/>
      <c r="TUQ62" s="1"/>
      <c r="TUS62" s="1"/>
      <c r="TUU62" s="1"/>
      <c r="TUW62" s="1"/>
      <c r="TUY62" s="1"/>
      <c r="TVA62" s="1"/>
      <c r="TVC62" s="1"/>
      <c r="TVE62" s="1"/>
      <c r="TVG62" s="1"/>
      <c r="TVI62" s="1"/>
      <c r="TVK62" s="1"/>
      <c r="TVM62" s="1"/>
      <c r="TVO62" s="1"/>
      <c r="TVQ62" s="1"/>
      <c r="TVS62" s="1"/>
      <c r="TVU62" s="1"/>
      <c r="TVW62" s="1"/>
      <c r="TVY62" s="1"/>
      <c r="TWA62" s="1"/>
      <c r="TWC62" s="1"/>
      <c r="TWE62" s="1"/>
      <c r="TWG62" s="1"/>
      <c r="TWI62" s="1"/>
      <c r="TWK62" s="1"/>
      <c r="TWM62" s="1"/>
      <c r="TWO62" s="1"/>
      <c r="TWQ62" s="1"/>
      <c r="TWS62" s="1"/>
      <c r="TWU62" s="1"/>
      <c r="TWW62" s="1"/>
      <c r="TWY62" s="1"/>
      <c r="TXA62" s="1"/>
      <c r="TXC62" s="1"/>
      <c r="TXE62" s="1"/>
      <c r="TXG62" s="1"/>
      <c r="TXI62" s="1"/>
      <c r="TXK62" s="1"/>
      <c r="TXM62" s="1"/>
      <c r="TXO62" s="1"/>
      <c r="TXQ62" s="1"/>
      <c r="TXS62" s="1"/>
      <c r="TXU62" s="1"/>
      <c r="TXW62" s="1"/>
      <c r="TXY62" s="1"/>
      <c r="TYA62" s="1"/>
      <c r="TYC62" s="1"/>
      <c r="TYE62" s="1"/>
      <c r="TYG62" s="1"/>
      <c r="TYI62" s="1"/>
      <c r="TYK62" s="1"/>
      <c r="TYM62" s="1"/>
      <c r="TYO62" s="1"/>
      <c r="TYQ62" s="1"/>
      <c r="TYS62" s="1"/>
      <c r="TYU62" s="1"/>
      <c r="TYW62" s="1"/>
      <c r="TYY62" s="1"/>
      <c r="TZA62" s="1"/>
      <c r="TZC62" s="1"/>
      <c r="TZE62" s="1"/>
      <c r="TZG62" s="1"/>
      <c r="TZI62" s="1"/>
      <c r="TZK62" s="1"/>
      <c r="TZM62" s="1"/>
      <c r="TZO62" s="1"/>
      <c r="TZQ62" s="1"/>
      <c r="TZS62" s="1"/>
      <c r="TZU62" s="1"/>
      <c r="TZW62" s="1"/>
      <c r="TZY62" s="1"/>
      <c r="UAA62" s="1"/>
      <c r="UAC62" s="1"/>
      <c r="UAE62" s="1"/>
      <c r="UAG62" s="1"/>
      <c r="UAI62" s="1"/>
      <c r="UAK62" s="1"/>
      <c r="UAM62" s="1"/>
      <c r="UAO62" s="1"/>
      <c r="UAQ62" s="1"/>
      <c r="UAS62" s="1"/>
      <c r="UAU62" s="1"/>
      <c r="UAW62" s="1"/>
      <c r="UAY62" s="1"/>
      <c r="UBA62" s="1"/>
      <c r="UBC62" s="1"/>
      <c r="UBE62" s="1"/>
      <c r="UBG62" s="1"/>
      <c r="UBI62" s="1"/>
      <c r="UBK62" s="1"/>
      <c r="UBM62" s="1"/>
      <c r="UBO62" s="1"/>
      <c r="UBQ62" s="1"/>
      <c r="UBS62" s="1"/>
      <c r="UBU62" s="1"/>
      <c r="UBW62" s="1"/>
      <c r="UBY62" s="1"/>
      <c r="UCA62" s="1"/>
      <c r="UCC62" s="1"/>
      <c r="UCE62" s="1"/>
      <c r="UCG62" s="1"/>
      <c r="UCI62" s="1"/>
      <c r="UCK62" s="1"/>
      <c r="UCM62" s="1"/>
      <c r="UCO62" s="1"/>
      <c r="UCQ62" s="1"/>
      <c r="UCS62" s="1"/>
      <c r="UCU62" s="1"/>
      <c r="UCW62" s="1"/>
      <c r="UCY62" s="1"/>
      <c r="UDA62" s="1"/>
      <c r="UDC62" s="1"/>
      <c r="UDE62" s="1"/>
      <c r="UDG62" s="1"/>
      <c r="UDI62" s="1"/>
      <c r="UDK62" s="1"/>
      <c r="UDM62" s="1"/>
      <c r="UDO62" s="1"/>
      <c r="UDQ62" s="1"/>
      <c r="UDS62" s="1"/>
      <c r="UDU62" s="1"/>
      <c r="UDW62" s="1"/>
      <c r="UDY62" s="1"/>
      <c r="UEA62" s="1"/>
      <c r="UEC62" s="1"/>
      <c r="UEE62" s="1"/>
      <c r="UEG62" s="1"/>
      <c r="UEI62" s="1"/>
      <c r="UEK62" s="1"/>
      <c r="UEM62" s="1"/>
      <c r="UEO62" s="1"/>
      <c r="UEQ62" s="1"/>
      <c r="UES62" s="1"/>
      <c r="UEU62" s="1"/>
      <c r="UEW62" s="1"/>
      <c r="UEY62" s="1"/>
      <c r="UFA62" s="1"/>
      <c r="UFC62" s="1"/>
      <c r="UFE62" s="1"/>
      <c r="UFG62" s="1"/>
      <c r="UFI62" s="1"/>
      <c r="UFK62" s="1"/>
      <c r="UFM62" s="1"/>
      <c r="UFO62" s="1"/>
      <c r="UFQ62" s="1"/>
      <c r="UFS62" s="1"/>
      <c r="UFU62" s="1"/>
      <c r="UFW62" s="1"/>
      <c r="UFY62" s="1"/>
      <c r="UGA62" s="1"/>
      <c r="UGC62" s="1"/>
      <c r="UGE62" s="1"/>
      <c r="UGG62" s="1"/>
      <c r="UGI62" s="1"/>
      <c r="UGK62" s="1"/>
      <c r="UGM62" s="1"/>
      <c r="UGO62" s="1"/>
      <c r="UGQ62" s="1"/>
      <c r="UGS62" s="1"/>
      <c r="UGU62" s="1"/>
      <c r="UGW62" s="1"/>
      <c r="UGY62" s="1"/>
      <c r="UHA62" s="1"/>
      <c r="UHC62" s="1"/>
      <c r="UHE62" s="1"/>
      <c r="UHG62" s="1"/>
      <c r="UHI62" s="1"/>
      <c r="UHK62" s="1"/>
      <c r="UHM62" s="1"/>
      <c r="UHO62" s="1"/>
      <c r="UHQ62" s="1"/>
      <c r="UHS62" s="1"/>
      <c r="UHU62" s="1"/>
      <c r="UHW62" s="1"/>
      <c r="UHY62" s="1"/>
      <c r="UIA62" s="1"/>
      <c r="UIC62" s="1"/>
      <c r="UIE62" s="1"/>
      <c r="UIG62" s="1"/>
      <c r="UII62" s="1"/>
      <c r="UIK62" s="1"/>
      <c r="UIM62" s="1"/>
      <c r="UIO62" s="1"/>
      <c r="UIQ62" s="1"/>
      <c r="UIS62" s="1"/>
      <c r="UIU62" s="1"/>
      <c r="UIW62" s="1"/>
      <c r="UIY62" s="1"/>
      <c r="UJA62" s="1"/>
      <c r="UJC62" s="1"/>
      <c r="UJE62" s="1"/>
      <c r="UJG62" s="1"/>
      <c r="UJI62" s="1"/>
      <c r="UJK62" s="1"/>
      <c r="UJM62" s="1"/>
      <c r="UJO62" s="1"/>
      <c r="UJQ62" s="1"/>
      <c r="UJS62" s="1"/>
      <c r="UJU62" s="1"/>
      <c r="UJW62" s="1"/>
      <c r="UJY62" s="1"/>
      <c r="UKA62" s="1"/>
      <c r="UKC62" s="1"/>
      <c r="UKE62" s="1"/>
      <c r="UKG62" s="1"/>
      <c r="UKI62" s="1"/>
      <c r="UKK62" s="1"/>
      <c r="UKM62" s="1"/>
      <c r="UKO62" s="1"/>
      <c r="UKQ62" s="1"/>
      <c r="UKS62" s="1"/>
      <c r="UKU62" s="1"/>
      <c r="UKW62" s="1"/>
      <c r="UKY62" s="1"/>
      <c r="ULA62" s="1"/>
      <c r="ULC62" s="1"/>
      <c r="ULE62" s="1"/>
      <c r="ULG62" s="1"/>
      <c r="ULI62" s="1"/>
      <c r="ULK62" s="1"/>
      <c r="ULM62" s="1"/>
      <c r="ULO62" s="1"/>
      <c r="ULQ62" s="1"/>
      <c r="ULS62" s="1"/>
      <c r="ULU62" s="1"/>
      <c r="ULW62" s="1"/>
      <c r="ULY62" s="1"/>
      <c r="UMA62" s="1"/>
      <c r="UMC62" s="1"/>
      <c r="UME62" s="1"/>
      <c r="UMG62" s="1"/>
      <c r="UMI62" s="1"/>
      <c r="UMK62" s="1"/>
      <c r="UMM62" s="1"/>
      <c r="UMO62" s="1"/>
      <c r="UMQ62" s="1"/>
      <c r="UMS62" s="1"/>
      <c r="UMU62" s="1"/>
      <c r="UMW62" s="1"/>
      <c r="UMY62" s="1"/>
      <c r="UNA62" s="1"/>
      <c r="UNC62" s="1"/>
      <c r="UNE62" s="1"/>
      <c r="UNG62" s="1"/>
      <c r="UNI62" s="1"/>
      <c r="UNK62" s="1"/>
      <c r="UNM62" s="1"/>
      <c r="UNO62" s="1"/>
      <c r="UNQ62" s="1"/>
      <c r="UNS62" s="1"/>
      <c r="UNU62" s="1"/>
      <c r="UNW62" s="1"/>
      <c r="UNY62" s="1"/>
      <c r="UOA62" s="1"/>
      <c r="UOC62" s="1"/>
      <c r="UOE62" s="1"/>
      <c r="UOG62" s="1"/>
      <c r="UOI62" s="1"/>
      <c r="UOK62" s="1"/>
      <c r="UOM62" s="1"/>
      <c r="UOO62" s="1"/>
      <c r="UOQ62" s="1"/>
      <c r="UOS62" s="1"/>
      <c r="UOU62" s="1"/>
      <c r="UOW62" s="1"/>
      <c r="UOY62" s="1"/>
      <c r="UPA62" s="1"/>
      <c r="UPC62" s="1"/>
      <c r="UPE62" s="1"/>
      <c r="UPG62" s="1"/>
      <c r="UPI62" s="1"/>
      <c r="UPK62" s="1"/>
      <c r="UPM62" s="1"/>
      <c r="UPO62" s="1"/>
      <c r="UPQ62" s="1"/>
      <c r="UPS62" s="1"/>
      <c r="UPU62" s="1"/>
      <c r="UPW62" s="1"/>
      <c r="UPY62" s="1"/>
      <c r="UQA62" s="1"/>
      <c r="UQC62" s="1"/>
      <c r="UQE62" s="1"/>
      <c r="UQG62" s="1"/>
      <c r="UQI62" s="1"/>
      <c r="UQK62" s="1"/>
      <c r="UQM62" s="1"/>
      <c r="UQO62" s="1"/>
      <c r="UQQ62" s="1"/>
      <c r="UQS62" s="1"/>
      <c r="UQU62" s="1"/>
      <c r="UQW62" s="1"/>
      <c r="UQY62" s="1"/>
      <c r="URA62" s="1"/>
      <c r="URC62" s="1"/>
      <c r="URE62" s="1"/>
      <c r="URG62" s="1"/>
      <c r="URI62" s="1"/>
      <c r="URK62" s="1"/>
      <c r="URM62" s="1"/>
      <c r="URO62" s="1"/>
      <c r="URQ62" s="1"/>
      <c r="URS62" s="1"/>
      <c r="URU62" s="1"/>
      <c r="URW62" s="1"/>
      <c r="URY62" s="1"/>
      <c r="USA62" s="1"/>
      <c r="USC62" s="1"/>
      <c r="USE62" s="1"/>
      <c r="USG62" s="1"/>
      <c r="USI62" s="1"/>
      <c r="USK62" s="1"/>
      <c r="USM62" s="1"/>
      <c r="USO62" s="1"/>
      <c r="USQ62" s="1"/>
      <c r="USS62" s="1"/>
      <c r="USU62" s="1"/>
      <c r="USW62" s="1"/>
      <c r="USY62" s="1"/>
      <c r="UTA62" s="1"/>
      <c r="UTC62" s="1"/>
      <c r="UTE62" s="1"/>
      <c r="UTG62" s="1"/>
      <c r="UTI62" s="1"/>
      <c r="UTK62" s="1"/>
      <c r="UTM62" s="1"/>
      <c r="UTO62" s="1"/>
      <c r="UTQ62" s="1"/>
      <c r="UTS62" s="1"/>
      <c r="UTU62" s="1"/>
      <c r="UTW62" s="1"/>
      <c r="UTY62" s="1"/>
      <c r="UUA62" s="1"/>
      <c r="UUC62" s="1"/>
      <c r="UUE62" s="1"/>
      <c r="UUG62" s="1"/>
      <c r="UUI62" s="1"/>
      <c r="UUK62" s="1"/>
      <c r="UUM62" s="1"/>
      <c r="UUO62" s="1"/>
      <c r="UUQ62" s="1"/>
      <c r="UUS62" s="1"/>
      <c r="UUU62" s="1"/>
      <c r="UUW62" s="1"/>
      <c r="UUY62" s="1"/>
      <c r="UVA62" s="1"/>
      <c r="UVC62" s="1"/>
      <c r="UVE62" s="1"/>
      <c r="UVG62" s="1"/>
      <c r="UVI62" s="1"/>
      <c r="UVK62" s="1"/>
      <c r="UVM62" s="1"/>
      <c r="UVO62" s="1"/>
      <c r="UVQ62" s="1"/>
      <c r="UVS62" s="1"/>
      <c r="UVU62" s="1"/>
      <c r="UVW62" s="1"/>
      <c r="UVY62" s="1"/>
      <c r="UWA62" s="1"/>
      <c r="UWC62" s="1"/>
      <c r="UWE62" s="1"/>
      <c r="UWG62" s="1"/>
      <c r="UWI62" s="1"/>
      <c r="UWK62" s="1"/>
      <c r="UWM62" s="1"/>
      <c r="UWO62" s="1"/>
      <c r="UWQ62" s="1"/>
      <c r="UWS62" s="1"/>
      <c r="UWU62" s="1"/>
      <c r="UWW62" s="1"/>
      <c r="UWY62" s="1"/>
      <c r="UXA62" s="1"/>
      <c r="UXC62" s="1"/>
      <c r="UXE62" s="1"/>
      <c r="UXG62" s="1"/>
      <c r="UXI62" s="1"/>
      <c r="UXK62" s="1"/>
      <c r="UXM62" s="1"/>
      <c r="UXO62" s="1"/>
      <c r="UXQ62" s="1"/>
      <c r="UXS62" s="1"/>
      <c r="UXU62" s="1"/>
      <c r="UXW62" s="1"/>
      <c r="UXY62" s="1"/>
      <c r="UYA62" s="1"/>
      <c r="UYC62" s="1"/>
      <c r="UYE62" s="1"/>
      <c r="UYG62" s="1"/>
      <c r="UYI62" s="1"/>
      <c r="UYK62" s="1"/>
      <c r="UYM62" s="1"/>
      <c r="UYO62" s="1"/>
      <c r="UYQ62" s="1"/>
      <c r="UYS62" s="1"/>
      <c r="UYU62" s="1"/>
      <c r="UYW62" s="1"/>
      <c r="UYY62" s="1"/>
      <c r="UZA62" s="1"/>
      <c r="UZC62" s="1"/>
      <c r="UZE62" s="1"/>
      <c r="UZG62" s="1"/>
      <c r="UZI62" s="1"/>
      <c r="UZK62" s="1"/>
      <c r="UZM62" s="1"/>
      <c r="UZO62" s="1"/>
      <c r="UZQ62" s="1"/>
      <c r="UZS62" s="1"/>
      <c r="UZU62" s="1"/>
      <c r="UZW62" s="1"/>
      <c r="UZY62" s="1"/>
      <c r="VAA62" s="1"/>
      <c r="VAC62" s="1"/>
      <c r="VAE62" s="1"/>
      <c r="VAG62" s="1"/>
      <c r="VAI62" s="1"/>
      <c r="VAK62" s="1"/>
      <c r="VAM62" s="1"/>
      <c r="VAO62" s="1"/>
      <c r="VAQ62" s="1"/>
      <c r="VAS62" s="1"/>
      <c r="VAU62" s="1"/>
      <c r="VAW62" s="1"/>
      <c r="VAY62" s="1"/>
      <c r="VBA62" s="1"/>
      <c r="VBC62" s="1"/>
      <c r="VBE62" s="1"/>
      <c r="VBG62" s="1"/>
      <c r="VBI62" s="1"/>
      <c r="VBK62" s="1"/>
      <c r="VBM62" s="1"/>
      <c r="VBO62" s="1"/>
      <c r="VBQ62" s="1"/>
      <c r="VBS62" s="1"/>
      <c r="VBU62" s="1"/>
      <c r="VBW62" s="1"/>
      <c r="VBY62" s="1"/>
      <c r="VCA62" s="1"/>
      <c r="VCC62" s="1"/>
      <c r="VCE62" s="1"/>
      <c r="VCG62" s="1"/>
      <c r="VCI62" s="1"/>
      <c r="VCK62" s="1"/>
      <c r="VCM62" s="1"/>
      <c r="VCO62" s="1"/>
      <c r="VCQ62" s="1"/>
      <c r="VCS62" s="1"/>
      <c r="VCU62" s="1"/>
      <c r="VCW62" s="1"/>
      <c r="VCY62" s="1"/>
      <c r="VDA62" s="1"/>
      <c r="VDC62" s="1"/>
      <c r="VDE62" s="1"/>
      <c r="VDG62" s="1"/>
      <c r="VDI62" s="1"/>
      <c r="VDK62" s="1"/>
      <c r="VDM62" s="1"/>
      <c r="VDO62" s="1"/>
      <c r="VDQ62" s="1"/>
      <c r="VDS62" s="1"/>
      <c r="VDU62" s="1"/>
      <c r="VDW62" s="1"/>
      <c r="VDY62" s="1"/>
      <c r="VEA62" s="1"/>
      <c r="VEC62" s="1"/>
      <c r="VEE62" s="1"/>
      <c r="VEG62" s="1"/>
      <c r="VEI62" s="1"/>
      <c r="VEK62" s="1"/>
      <c r="VEM62" s="1"/>
      <c r="VEO62" s="1"/>
      <c r="VEQ62" s="1"/>
      <c r="VES62" s="1"/>
      <c r="VEU62" s="1"/>
      <c r="VEW62" s="1"/>
      <c r="VEY62" s="1"/>
      <c r="VFA62" s="1"/>
      <c r="VFC62" s="1"/>
      <c r="VFE62" s="1"/>
      <c r="VFG62" s="1"/>
      <c r="VFI62" s="1"/>
      <c r="VFK62" s="1"/>
      <c r="VFM62" s="1"/>
      <c r="VFO62" s="1"/>
      <c r="VFQ62" s="1"/>
      <c r="VFS62" s="1"/>
      <c r="VFU62" s="1"/>
      <c r="VFW62" s="1"/>
      <c r="VFY62" s="1"/>
      <c r="VGA62" s="1"/>
      <c r="VGC62" s="1"/>
      <c r="VGE62" s="1"/>
      <c r="VGG62" s="1"/>
      <c r="VGI62" s="1"/>
      <c r="VGK62" s="1"/>
      <c r="VGM62" s="1"/>
      <c r="VGO62" s="1"/>
      <c r="VGQ62" s="1"/>
      <c r="VGS62" s="1"/>
      <c r="VGU62" s="1"/>
      <c r="VGW62" s="1"/>
      <c r="VGY62" s="1"/>
      <c r="VHA62" s="1"/>
      <c r="VHC62" s="1"/>
      <c r="VHE62" s="1"/>
      <c r="VHG62" s="1"/>
      <c r="VHI62" s="1"/>
      <c r="VHK62" s="1"/>
      <c r="VHM62" s="1"/>
      <c r="VHO62" s="1"/>
      <c r="VHQ62" s="1"/>
      <c r="VHS62" s="1"/>
      <c r="VHU62" s="1"/>
      <c r="VHW62" s="1"/>
      <c r="VHY62" s="1"/>
      <c r="VIA62" s="1"/>
      <c r="VIC62" s="1"/>
      <c r="VIE62" s="1"/>
      <c r="VIG62" s="1"/>
      <c r="VII62" s="1"/>
      <c r="VIK62" s="1"/>
      <c r="VIM62" s="1"/>
      <c r="VIO62" s="1"/>
      <c r="VIQ62" s="1"/>
      <c r="VIS62" s="1"/>
      <c r="VIU62" s="1"/>
      <c r="VIW62" s="1"/>
      <c r="VIY62" s="1"/>
      <c r="VJA62" s="1"/>
      <c r="VJC62" s="1"/>
      <c r="VJE62" s="1"/>
      <c r="VJG62" s="1"/>
      <c r="VJI62" s="1"/>
      <c r="VJK62" s="1"/>
      <c r="VJM62" s="1"/>
      <c r="VJO62" s="1"/>
      <c r="VJQ62" s="1"/>
      <c r="VJS62" s="1"/>
      <c r="VJU62" s="1"/>
      <c r="VJW62" s="1"/>
      <c r="VJY62" s="1"/>
      <c r="VKA62" s="1"/>
      <c r="VKC62" s="1"/>
      <c r="VKE62" s="1"/>
      <c r="VKG62" s="1"/>
      <c r="VKI62" s="1"/>
      <c r="VKK62" s="1"/>
      <c r="VKM62" s="1"/>
      <c r="VKO62" s="1"/>
      <c r="VKQ62" s="1"/>
      <c r="VKS62" s="1"/>
      <c r="VKU62" s="1"/>
      <c r="VKW62" s="1"/>
      <c r="VKY62" s="1"/>
      <c r="VLA62" s="1"/>
      <c r="VLC62" s="1"/>
      <c r="VLE62" s="1"/>
      <c r="VLG62" s="1"/>
      <c r="VLI62" s="1"/>
      <c r="VLK62" s="1"/>
      <c r="VLM62" s="1"/>
      <c r="VLO62" s="1"/>
      <c r="VLQ62" s="1"/>
      <c r="VLS62" s="1"/>
      <c r="VLU62" s="1"/>
      <c r="VLW62" s="1"/>
      <c r="VLY62" s="1"/>
      <c r="VMA62" s="1"/>
      <c r="VMC62" s="1"/>
      <c r="VME62" s="1"/>
      <c r="VMG62" s="1"/>
      <c r="VMI62" s="1"/>
      <c r="VMK62" s="1"/>
      <c r="VMM62" s="1"/>
      <c r="VMO62" s="1"/>
      <c r="VMQ62" s="1"/>
      <c r="VMS62" s="1"/>
      <c r="VMU62" s="1"/>
      <c r="VMW62" s="1"/>
      <c r="VMY62" s="1"/>
      <c r="VNA62" s="1"/>
      <c r="VNC62" s="1"/>
      <c r="VNE62" s="1"/>
      <c r="VNG62" s="1"/>
      <c r="VNI62" s="1"/>
      <c r="VNK62" s="1"/>
      <c r="VNM62" s="1"/>
      <c r="VNO62" s="1"/>
      <c r="VNQ62" s="1"/>
      <c r="VNS62" s="1"/>
      <c r="VNU62" s="1"/>
      <c r="VNW62" s="1"/>
      <c r="VNY62" s="1"/>
      <c r="VOA62" s="1"/>
      <c r="VOC62" s="1"/>
      <c r="VOE62" s="1"/>
      <c r="VOG62" s="1"/>
      <c r="VOI62" s="1"/>
      <c r="VOK62" s="1"/>
      <c r="VOM62" s="1"/>
      <c r="VOO62" s="1"/>
      <c r="VOQ62" s="1"/>
      <c r="VOS62" s="1"/>
      <c r="VOU62" s="1"/>
      <c r="VOW62" s="1"/>
      <c r="VOY62" s="1"/>
      <c r="VPA62" s="1"/>
      <c r="VPC62" s="1"/>
      <c r="VPE62" s="1"/>
      <c r="VPG62" s="1"/>
      <c r="VPI62" s="1"/>
      <c r="VPK62" s="1"/>
      <c r="VPM62" s="1"/>
      <c r="VPO62" s="1"/>
      <c r="VPQ62" s="1"/>
      <c r="VPS62" s="1"/>
      <c r="VPU62" s="1"/>
      <c r="VPW62" s="1"/>
      <c r="VPY62" s="1"/>
      <c r="VQA62" s="1"/>
      <c r="VQC62" s="1"/>
      <c r="VQE62" s="1"/>
      <c r="VQG62" s="1"/>
      <c r="VQI62" s="1"/>
      <c r="VQK62" s="1"/>
      <c r="VQM62" s="1"/>
      <c r="VQO62" s="1"/>
      <c r="VQQ62" s="1"/>
      <c r="VQS62" s="1"/>
      <c r="VQU62" s="1"/>
      <c r="VQW62" s="1"/>
      <c r="VQY62" s="1"/>
      <c r="VRA62" s="1"/>
      <c r="VRC62" s="1"/>
      <c r="VRE62" s="1"/>
      <c r="VRG62" s="1"/>
      <c r="VRI62" s="1"/>
      <c r="VRK62" s="1"/>
      <c r="VRM62" s="1"/>
      <c r="VRO62" s="1"/>
      <c r="VRQ62" s="1"/>
      <c r="VRS62" s="1"/>
      <c r="VRU62" s="1"/>
      <c r="VRW62" s="1"/>
      <c r="VRY62" s="1"/>
      <c r="VSA62" s="1"/>
      <c r="VSC62" s="1"/>
      <c r="VSE62" s="1"/>
      <c r="VSG62" s="1"/>
      <c r="VSI62" s="1"/>
      <c r="VSK62" s="1"/>
      <c r="VSM62" s="1"/>
      <c r="VSO62" s="1"/>
      <c r="VSQ62" s="1"/>
      <c r="VSS62" s="1"/>
      <c r="VSU62" s="1"/>
      <c r="VSW62" s="1"/>
      <c r="VSY62" s="1"/>
      <c r="VTA62" s="1"/>
      <c r="VTC62" s="1"/>
      <c r="VTE62" s="1"/>
      <c r="VTG62" s="1"/>
      <c r="VTI62" s="1"/>
      <c r="VTK62" s="1"/>
      <c r="VTM62" s="1"/>
      <c r="VTO62" s="1"/>
      <c r="VTQ62" s="1"/>
      <c r="VTS62" s="1"/>
      <c r="VTU62" s="1"/>
      <c r="VTW62" s="1"/>
      <c r="VTY62" s="1"/>
      <c r="VUA62" s="1"/>
      <c r="VUC62" s="1"/>
      <c r="VUE62" s="1"/>
      <c r="VUG62" s="1"/>
      <c r="VUI62" s="1"/>
      <c r="VUK62" s="1"/>
      <c r="VUM62" s="1"/>
      <c r="VUO62" s="1"/>
      <c r="VUQ62" s="1"/>
      <c r="VUS62" s="1"/>
      <c r="VUU62" s="1"/>
      <c r="VUW62" s="1"/>
      <c r="VUY62" s="1"/>
      <c r="VVA62" s="1"/>
      <c r="VVC62" s="1"/>
      <c r="VVE62" s="1"/>
      <c r="VVG62" s="1"/>
      <c r="VVI62" s="1"/>
      <c r="VVK62" s="1"/>
      <c r="VVM62" s="1"/>
      <c r="VVO62" s="1"/>
      <c r="VVQ62" s="1"/>
      <c r="VVS62" s="1"/>
      <c r="VVU62" s="1"/>
      <c r="VVW62" s="1"/>
      <c r="VVY62" s="1"/>
      <c r="VWA62" s="1"/>
      <c r="VWC62" s="1"/>
      <c r="VWE62" s="1"/>
      <c r="VWG62" s="1"/>
      <c r="VWI62" s="1"/>
      <c r="VWK62" s="1"/>
      <c r="VWM62" s="1"/>
      <c r="VWO62" s="1"/>
      <c r="VWQ62" s="1"/>
      <c r="VWS62" s="1"/>
      <c r="VWU62" s="1"/>
      <c r="VWW62" s="1"/>
      <c r="VWY62" s="1"/>
      <c r="VXA62" s="1"/>
      <c r="VXC62" s="1"/>
      <c r="VXE62" s="1"/>
      <c r="VXG62" s="1"/>
      <c r="VXI62" s="1"/>
      <c r="VXK62" s="1"/>
      <c r="VXM62" s="1"/>
      <c r="VXO62" s="1"/>
      <c r="VXQ62" s="1"/>
      <c r="VXS62" s="1"/>
      <c r="VXU62" s="1"/>
      <c r="VXW62" s="1"/>
      <c r="VXY62" s="1"/>
      <c r="VYA62" s="1"/>
      <c r="VYC62" s="1"/>
      <c r="VYE62" s="1"/>
      <c r="VYG62" s="1"/>
      <c r="VYI62" s="1"/>
      <c r="VYK62" s="1"/>
      <c r="VYM62" s="1"/>
      <c r="VYO62" s="1"/>
      <c r="VYQ62" s="1"/>
      <c r="VYS62" s="1"/>
      <c r="VYU62" s="1"/>
      <c r="VYW62" s="1"/>
      <c r="VYY62" s="1"/>
      <c r="VZA62" s="1"/>
      <c r="VZC62" s="1"/>
      <c r="VZE62" s="1"/>
      <c r="VZG62" s="1"/>
      <c r="VZI62" s="1"/>
      <c r="VZK62" s="1"/>
      <c r="VZM62" s="1"/>
      <c r="VZO62" s="1"/>
      <c r="VZQ62" s="1"/>
      <c r="VZS62" s="1"/>
      <c r="VZU62" s="1"/>
      <c r="VZW62" s="1"/>
      <c r="VZY62" s="1"/>
      <c r="WAA62" s="1"/>
      <c r="WAC62" s="1"/>
      <c r="WAE62" s="1"/>
      <c r="WAG62" s="1"/>
      <c r="WAI62" s="1"/>
      <c r="WAK62" s="1"/>
      <c r="WAM62" s="1"/>
      <c r="WAO62" s="1"/>
      <c r="WAQ62" s="1"/>
      <c r="WAS62" s="1"/>
      <c r="WAU62" s="1"/>
      <c r="WAW62" s="1"/>
      <c r="WAY62" s="1"/>
      <c r="WBA62" s="1"/>
      <c r="WBC62" s="1"/>
      <c r="WBE62" s="1"/>
      <c r="WBG62" s="1"/>
      <c r="WBI62" s="1"/>
      <c r="WBK62" s="1"/>
      <c r="WBM62" s="1"/>
      <c r="WBO62" s="1"/>
      <c r="WBQ62" s="1"/>
      <c r="WBS62" s="1"/>
      <c r="WBU62" s="1"/>
      <c r="WBW62" s="1"/>
      <c r="WBY62" s="1"/>
      <c r="WCA62" s="1"/>
      <c r="WCC62" s="1"/>
      <c r="WCE62" s="1"/>
      <c r="WCG62" s="1"/>
      <c r="WCI62" s="1"/>
      <c r="WCK62" s="1"/>
      <c r="WCM62" s="1"/>
      <c r="WCO62" s="1"/>
      <c r="WCQ62" s="1"/>
      <c r="WCS62" s="1"/>
      <c r="WCU62" s="1"/>
      <c r="WCW62" s="1"/>
      <c r="WCY62" s="1"/>
      <c r="WDA62" s="1"/>
      <c r="WDC62" s="1"/>
      <c r="WDE62" s="1"/>
      <c r="WDG62" s="1"/>
      <c r="WDI62" s="1"/>
      <c r="WDK62" s="1"/>
      <c r="WDM62" s="1"/>
      <c r="WDO62" s="1"/>
      <c r="WDQ62" s="1"/>
      <c r="WDS62" s="1"/>
      <c r="WDU62" s="1"/>
      <c r="WDW62" s="1"/>
      <c r="WDY62" s="1"/>
      <c r="WEA62" s="1"/>
      <c r="WEC62" s="1"/>
      <c r="WEE62" s="1"/>
      <c r="WEG62" s="1"/>
      <c r="WEI62" s="1"/>
      <c r="WEK62" s="1"/>
      <c r="WEM62" s="1"/>
      <c r="WEO62" s="1"/>
      <c r="WEQ62" s="1"/>
      <c r="WES62" s="1"/>
      <c r="WEU62" s="1"/>
      <c r="WEW62" s="1"/>
      <c r="WEY62" s="1"/>
      <c r="WFA62" s="1"/>
      <c r="WFC62" s="1"/>
      <c r="WFE62" s="1"/>
      <c r="WFG62" s="1"/>
      <c r="WFI62" s="1"/>
      <c r="WFK62" s="1"/>
      <c r="WFM62" s="1"/>
      <c r="WFO62" s="1"/>
      <c r="WFQ62" s="1"/>
      <c r="WFS62" s="1"/>
      <c r="WFU62" s="1"/>
      <c r="WFW62" s="1"/>
      <c r="WFY62" s="1"/>
      <c r="WGA62" s="1"/>
      <c r="WGC62" s="1"/>
      <c r="WGE62" s="1"/>
      <c r="WGG62" s="1"/>
      <c r="WGI62" s="1"/>
      <c r="WGK62" s="1"/>
      <c r="WGM62" s="1"/>
      <c r="WGO62" s="1"/>
      <c r="WGQ62" s="1"/>
      <c r="WGS62" s="1"/>
      <c r="WGU62" s="1"/>
      <c r="WGW62" s="1"/>
      <c r="WGY62" s="1"/>
      <c r="WHA62" s="1"/>
      <c r="WHC62" s="1"/>
      <c r="WHE62" s="1"/>
      <c r="WHG62" s="1"/>
      <c r="WHI62" s="1"/>
      <c r="WHK62" s="1"/>
      <c r="WHM62" s="1"/>
      <c r="WHO62" s="1"/>
      <c r="WHQ62" s="1"/>
      <c r="WHS62" s="1"/>
      <c r="WHU62" s="1"/>
      <c r="WHW62" s="1"/>
      <c r="WHY62" s="1"/>
      <c r="WIA62" s="1"/>
      <c r="WIC62" s="1"/>
      <c r="WIE62" s="1"/>
      <c r="WIG62" s="1"/>
      <c r="WII62" s="1"/>
      <c r="WIK62" s="1"/>
      <c r="WIM62" s="1"/>
      <c r="WIO62" s="1"/>
      <c r="WIQ62" s="1"/>
      <c r="WIS62" s="1"/>
      <c r="WIU62" s="1"/>
      <c r="WIW62" s="1"/>
      <c r="WIY62" s="1"/>
      <c r="WJA62" s="1"/>
      <c r="WJC62" s="1"/>
      <c r="WJE62" s="1"/>
      <c r="WJG62" s="1"/>
      <c r="WJI62" s="1"/>
      <c r="WJK62" s="1"/>
      <c r="WJM62" s="1"/>
      <c r="WJO62" s="1"/>
      <c r="WJQ62" s="1"/>
      <c r="WJS62" s="1"/>
      <c r="WJU62" s="1"/>
      <c r="WJW62" s="1"/>
      <c r="WJY62" s="1"/>
      <c r="WKA62" s="1"/>
      <c r="WKC62" s="1"/>
      <c r="WKE62" s="1"/>
      <c r="WKG62" s="1"/>
      <c r="WKI62" s="1"/>
      <c r="WKK62" s="1"/>
      <c r="WKM62" s="1"/>
      <c r="WKO62" s="1"/>
      <c r="WKQ62" s="1"/>
      <c r="WKS62" s="1"/>
      <c r="WKU62" s="1"/>
      <c r="WKW62" s="1"/>
      <c r="WKY62" s="1"/>
      <c r="WLA62" s="1"/>
      <c r="WLC62" s="1"/>
      <c r="WLE62" s="1"/>
      <c r="WLG62" s="1"/>
      <c r="WLI62" s="1"/>
      <c r="WLK62" s="1"/>
      <c r="WLM62" s="1"/>
      <c r="WLO62" s="1"/>
      <c r="WLQ62" s="1"/>
      <c r="WLS62" s="1"/>
      <c r="WLU62" s="1"/>
      <c r="WLW62" s="1"/>
      <c r="WLY62" s="1"/>
      <c r="WMA62" s="1"/>
      <c r="WMC62" s="1"/>
      <c r="WME62" s="1"/>
      <c r="WMG62" s="1"/>
      <c r="WMI62" s="1"/>
      <c r="WMK62" s="1"/>
      <c r="WMM62" s="1"/>
      <c r="WMO62" s="1"/>
      <c r="WMQ62" s="1"/>
      <c r="WMS62" s="1"/>
      <c r="WMU62" s="1"/>
      <c r="WMW62" s="1"/>
      <c r="WMY62" s="1"/>
      <c r="WNA62" s="1"/>
      <c r="WNC62" s="1"/>
      <c r="WNE62" s="1"/>
      <c r="WNG62" s="1"/>
      <c r="WNI62" s="1"/>
      <c r="WNK62" s="1"/>
      <c r="WNM62" s="1"/>
      <c r="WNO62" s="1"/>
      <c r="WNQ62" s="1"/>
      <c r="WNS62" s="1"/>
      <c r="WNU62" s="1"/>
      <c r="WNW62" s="1"/>
      <c r="WNY62" s="1"/>
      <c r="WOA62" s="1"/>
      <c r="WOC62" s="1"/>
      <c r="WOE62" s="1"/>
      <c r="WOG62" s="1"/>
      <c r="WOI62" s="1"/>
      <c r="WOK62" s="1"/>
      <c r="WOM62" s="1"/>
      <c r="WOO62" s="1"/>
      <c r="WOQ62" s="1"/>
      <c r="WOS62" s="1"/>
      <c r="WOU62" s="1"/>
      <c r="WOW62" s="1"/>
      <c r="WOY62" s="1"/>
      <c r="WPA62" s="1"/>
      <c r="WPC62" s="1"/>
      <c r="WPE62" s="1"/>
      <c r="WPG62" s="1"/>
      <c r="WPI62" s="1"/>
      <c r="WPK62" s="1"/>
      <c r="WPM62" s="1"/>
      <c r="WPO62" s="1"/>
      <c r="WPQ62" s="1"/>
      <c r="WPS62" s="1"/>
      <c r="WPU62" s="1"/>
      <c r="WPW62" s="1"/>
      <c r="WPY62" s="1"/>
      <c r="WQA62" s="1"/>
      <c r="WQC62" s="1"/>
      <c r="WQE62" s="1"/>
      <c r="WQG62" s="1"/>
      <c r="WQI62" s="1"/>
      <c r="WQK62" s="1"/>
      <c r="WQM62" s="1"/>
      <c r="WQO62" s="1"/>
      <c r="WQQ62" s="1"/>
      <c r="WQS62" s="1"/>
      <c r="WQU62" s="1"/>
      <c r="WQW62" s="1"/>
      <c r="WQY62" s="1"/>
      <c r="WRA62" s="1"/>
      <c r="WRC62" s="1"/>
      <c r="WRE62" s="1"/>
      <c r="WRG62" s="1"/>
      <c r="WRI62" s="1"/>
      <c r="WRK62" s="1"/>
      <c r="WRM62" s="1"/>
      <c r="WRO62" s="1"/>
      <c r="WRQ62" s="1"/>
      <c r="WRS62" s="1"/>
      <c r="WRU62" s="1"/>
      <c r="WRW62" s="1"/>
      <c r="WRY62" s="1"/>
      <c r="WSA62" s="1"/>
      <c r="WSC62" s="1"/>
      <c r="WSE62" s="1"/>
      <c r="WSG62" s="1"/>
      <c r="WSI62" s="1"/>
      <c r="WSK62" s="1"/>
      <c r="WSM62" s="1"/>
      <c r="WSO62" s="1"/>
      <c r="WSQ62" s="1"/>
      <c r="WSS62" s="1"/>
      <c r="WSU62" s="1"/>
      <c r="WSW62" s="1"/>
      <c r="WSY62" s="1"/>
      <c r="WTA62" s="1"/>
      <c r="WTC62" s="1"/>
      <c r="WTE62" s="1"/>
      <c r="WTG62" s="1"/>
      <c r="WTI62" s="1"/>
      <c r="WTK62" s="1"/>
      <c r="WTM62" s="1"/>
      <c r="WTO62" s="1"/>
      <c r="WTQ62" s="1"/>
      <c r="WTS62" s="1"/>
      <c r="WTU62" s="1"/>
      <c r="WTW62" s="1"/>
      <c r="WTY62" s="1"/>
      <c r="WUA62" s="1"/>
      <c r="WUC62" s="1"/>
      <c r="WUE62" s="1"/>
      <c r="WUG62" s="1"/>
      <c r="WUI62" s="1"/>
      <c r="WUK62" s="1"/>
      <c r="WUM62" s="1"/>
      <c r="WUO62" s="1"/>
      <c r="WUQ62" s="1"/>
      <c r="WUS62" s="1"/>
      <c r="WUU62" s="1"/>
      <c r="WUW62" s="1"/>
      <c r="WUY62" s="1"/>
      <c r="WVA62" s="1"/>
      <c r="WVC62" s="1"/>
      <c r="WVE62" s="1"/>
      <c r="WVG62" s="1"/>
      <c r="WVI62" s="1"/>
      <c r="WVK62" s="1"/>
      <c r="WVM62" s="1"/>
      <c r="WVO62" s="1"/>
      <c r="WVQ62" s="1"/>
      <c r="WVS62" s="1"/>
      <c r="WVU62" s="1"/>
      <c r="WVW62" s="1"/>
      <c r="WVY62" s="1"/>
      <c r="WWA62" s="1"/>
      <c r="WWC62" s="1"/>
      <c r="WWE62" s="1"/>
      <c r="WWG62" s="1"/>
      <c r="WWI62" s="1"/>
      <c r="WWK62" s="1"/>
      <c r="WWM62" s="1"/>
      <c r="WWO62" s="1"/>
      <c r="WWQ62" s="1"/>
      <c r="WWS62" s="1"/>
      <c r="WWU62" s="1"/>
      <c r="WWW62" s="1"/>
      <c r="WWY62" s="1"/>
      <c r="WXA62" s="1"/>
      <c r="WXC62" s="1"/>
      <c r="WXE62" s="1"/>
      <c r="WXG62" s="1"/>
      <c r="WXI62" s="1"/>
      <c r="WXK62" s="1"/>
      <c r="WXM62" s="1"/>
      <c r="WXO62" s="1"/>
      <c r="WXQ62" s="1"/>
      <c r="WXS62" s="1"/>
      <c r="WXU62" s="1"/>
      <c r="WXW62" s="1"/>
      <c r="WXY62" s="1"/>
      <c r="WYA62" s="1"/>
      <c r="WYC62" s="1"/>
      <c r="WYE62" s="1"/>
      <c r="WYG62" s="1"/>
      <c r="WYI62" s="1"/>
      <c r="WYK62" s="1"/>
      <c r="WYM62" s="1"/>
      <c r="WYO62" s="1"/>
      <c r="WYQ62" s="1"/>
      <c r="WYS62" s="1"/>
      <c r="WYU62" s="1"/>
      <c r="WYW62" s="1"/>
      <c r="WYY62" s="1"/>
      <c r="WZA62" s="1"/>
      <c r="WZC62" s="1"/>
      <c r="WZE62" s="1"/>
      <c r="WZG62" s="1"/>
      <c r="WZI62" s="1"/>
      <c r="WZK62" s="1"/>
      <c r="WZM62" s="1"/>
      <c r="WZO62" s="1"/>
      <c r="WZQ62" s="1"/>
      <c r="WZS62" s="1"/>
      <c r="WZU62" s="1"/>
      <c r="WZW62" s="1"/>
      <c r="WZY62" s="1"/>
      <c r="XAA62" s="1"/>
      <c r="XAC62" s="1"/>
      <c r="XAE62" s="1"/>
      <c r="XAG62" s="1"/>
      <c r="XAI62" s="1"/>
      <c r="XAK62" s="1"/>
      <c r="XAM62" s="1"/>
      <c r="XAO62" s="1"/>
      <c r="XAQ62" s="1"/>
      <c r="XAS62" s="1"/>
      <c r="XAU62" s="1"/>
      <c r="XAW62" s="1"/>
      <c r="XAY62" s="1"/>
      <c r="XBA62" s="1"/>
      <c r="XBC62" s="1"/>
      <c r="XBE62" s="1"/>
      <c r="XBG62" s="1"/>
      <c r="XBI62" s="1"/>
      <c r="XBK62" s="1"/>
      <c r="XBM62" s="1"/>
      <c r="XBO62" s="1"/>
      <c r="XBQ62" s="1"/>
      <c r="XBS62" s="1"/>
      <c r="XBU62" s="1"/>
      <c r="XBW62" s="1"/>
      <c r="XBY62" s="1"/>
      <c r="XCA62" s="1"/>
      <c r="XCC62" s="1"/>
      <c r="XCE62" s="1"/>
      <c r="XCG62" s="1"/>
      <c r="XCI62" s="1"/>
      <c r="XCK62" s="1"/>
      <c r="XCM62" s="1"/>
      <c r="XCO62" s="1"/>
      <c r="XCQ62" s="1"/>
      <c r="XCS62" s="1"/>
      <c r="XCU62" s="1"/>
      <c r="XCW62" s="1"/>
      <c r="XCY62" s="1"/>
      <c r="XDA62" s="1"/>
      <c r="XDC62" s="1"/>
      <c r="XDE62" s="1"/>
      <c r="XDG62" s="1"/>
      <c r="XDI62" s="1"/>
      <c r="XDK62" s="1"/>
      <c r="XDM62" s="1"/>
      <c r="XDO62" s="1"/>
      <c r="XDQ62" s="1"/>
      <c r="XDS62" s="1"/>
      <c r="XDU62" s="1"/>
      <c r="XDW62" s="1"/>
      <c r="XDY62" s="1"/>
      <c r="XEA62" s="1"/>
      <c r="XEC62" s="1"/>
      <c r="XEE62" s="1"/>
      <c r="XEG62" s="1"/>
      <c r="XEI62" s="1"/>
      <c r="XEK62" s="1"/>
      <c r="XEM62" s="1"/>
      <c r="XEO62" s="1"/>
      <c r="XEQ62" s="1"/>
      <c r="XES62" s="1"/>
      <c r="XEU62" s="1"/>
      <c r="XEW62" s="1"/>
      <c r="XEY62" s="1"/>
      <c r="XFA62" s="1"/>
      <c r="XFC62" s="1"/>
    </row>
    <row r="63" spans="1:1023 1025:2047 2049:3071 3073:4095 4097:5119 5121:6143 6145:7167 7169:8191 8193:9215 9217:10239 10241:11263 11265:12287 12289:13311 13313:14335 14337:15359 15361:16383" x14ac:dyDescent="0.25">
      <c r="J63" s="2"/>
    </row>
    <row r="64" spans="1:1023 1025:2047 2049:3071 3073:4095 4097:5119 5121:6143 6145:7167 7169:8191 8193:9215 9217:10239 10241:11263 11265:12287 12289:13311 13313:14335 14337:15359 15361:16383" x14ac:dyDescent="0.25">
      <c r="D64" s="2"/>
      <c r="E64" s="2"/>
      <c r="F64" s="2"/>
      <c r="G64" s="2"/>
      <c r="H64" s="2"/>
      <c r="I64" s="2"/>
      <c r="J64" s="2"/>
    </row>
  </sheetData>
  <sheetProtection formatColumns="0" selectLockedCells="1" selectUnlockedCells="1"/>
  <mergeCells count="33"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K4:L4"/>
    <mergeCell ref="O4:P4"/>
    <mergeCell ref="K24:L24"/>
    <mergeCell ref="I5:J5"/>
    <mergeCell ref="K5:L5"/>
    <mergeCell ref="O5:P5"/>
    <mergeCell ref="O24:P2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ignoredErrors>
    <ignoredError sqref="E33:H3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27C4100E-9039-4D9F-AF34-85C8A47746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1" id="{FB25520C-A544-4EE9-9E07-7241B5DA5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0" id="{E3E9E787-872D-4145-A516-778CEE5667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13" id="{D5DEE34B-E155-43C1-BFC6-99FFED295C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14" id="{2647985D-D1CC-48D1-A7C5-C7C31BE672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15" id="{C97D2634-B7D1-4129-99A6-E667BDAC26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6" id="{BC1793CB-A9AC-4698-8D19-C9898C9AC23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17" id="{523DD583-AA5F-4990-809D-D02E25A748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18" id="{1B734C9C-D340-40C2-9ED0-E54B5D1CDB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B3300B11-DFF5-4ADD-A335-7D344A9CBD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F2FEE98-D6EA-4CEB-8717-8691584E7B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51EF5AD7-F6DF-46AD-AD6F-BAD7E9F812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204F511B-F336-4E85-B52D-E4778C4319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B6F4F6C4-E9AE-4073-BF57-8CDDF8C937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D99A88F8-5A6C-4177-871B-64F0480184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10A2CFE6-04CC-427D-8B32-D8A4DB4B59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4888A52F-B323-45C6-8FE5-718F0F9271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BF6F699F-1157-452D-8A02-356E3CA5D0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E7" sqref="E7:F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92</v>
      </c>
      <c r="B1" s="4"/>
    </row>
    <row r="3" spans="1:19" ht="15.75" thickBot="1" x14ac:dyDescent="0.3"/>
    <row r="4" spans="1:19" x14ac:dyDescent="0.25">
      <c r="A4" s="331" t="s">
        <v>16</v>
      </c>
      <c r="B4" s="345"/>
      <c r="C4" s="345"/>
      <c r="D4" s="345"/>
      <c r="E4" s="348" t="s">
        <v>1</v>
      </c>
      <c r="F4" s="349"/>
      <c r="G4" s="344" t="s">
        <v>104</v>
      </c>
      <c r="H4" s="344"/>
      <c r="I4" s="130" t="s">
        <v>0</v>
      </c>
      <c r="K4" s="350" t="s">
        <v>19</v>
      </c>
      <c r="L4" s="344"/>
      <c r="M4" s="342" t="s">
        <v>104</v>
      </c>
      <c r="N4" s="343"/>
      <c r="O4" s="130" t="s">
        <v>0</v>
      </c>
      <c r="Q4" s="356" t="s">
        <v>22</v>
      </c>
      <c r="R4" s="344"/>
      <c r="S4" s="130" t="s">
        <v>0</v>
      </c>
    </row>
    <row r="5" spans="1:19" x14ac:dyDescent="0.25">
      <c r="A5" s="346"/>
      <c r="B5" s="347"/>
      <c r="C5" s="347"/>
      <c r="D5" s="347"/>
      <c r="E5" s="351" t="s">
        <v>157</v>
      </c>
      <c r="F5" s="352"/>
      <c r="G5" s="353" t="str">
        <f>E5</f>
        <v>jan-set</v>
      </c>
      <c r="H5" s="353"/>
      <c r="I5" s="131" t="s">
        <v>133</v>
      </c>
      <c r="K5" s="354" t="str">
        <f>E5</f>
        <v>jan-set</v>
      </c>
      <c r="L5" s="353"/>
      <c r="M5" s="355" t="str">
        <f>E5</f>
        <v>jan-set</v>
      </c>
      <c r="N5" s="341"/>
      <c r="O5" s="131" t="str">
        <f>I5</f>
        <v>2022 /2021</v>
      </c>
      <c r="Q5" s="354" t="str">
        <f>E5</f>
        <v>jan-set</v>
      </c>
      <c r="R5" s="352"/>
      <c r="S5" s="131" t="str">
        <f>O5</f>
        <v>2022 /2021</v>
      </c>
    </row>
    <row r="6" spans="1:19" ht="19.5" customHeight="1" thickBot="1" x14ac:dyDescent="0.3">
      <c r="A6" s="332"/>
      <c r="B6" s="357"/>
      <c r="C6" s="357"/>
      <c r="D6" s="357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1111461.6900000004</v>
      </c>
      <c r="F7" s="145">
        <v>1104009.3600000041</v>
      </c>
      <c r="G7" s="243">
        <f>E7/E15</f>
        <v>0.45636095545248989</v>
      </c>
      <c r="H7" s="244">
        <f>F7/F15</f>
        <v>0.45597788506181963</v>
      </c>
      <c r="I7" s="164">
        <f t="shared" ref="I7:I11" si="0">(F7-E7)/E7</f>
        <v>-6.7049814375485552E-3</v>
      </c>
      <c r="J7" s="1"/>
      <c r="K7" s="17">
        <v>308979.79100000032</v>
      </c>
      <c r="L7" s="145">
        <v>300663.18900000089</v>
      </c>
      <c r="M7" s="243">
        <f>K7/K15</f>
        <v>0.46059895629350739</v>
      </c>
      <c r="N7" s="244">
        <f>L7/L15</f>
        <v>0.44388904145987801</v>
      </c>
      <c r="O7" s="164">
        <f t="shared" ref="O7:O18" si="1">(L7-K7)/K7</f>
        <v>-2.6916329942107516E-2</v>
      </c>
      <c r="P7" s="1"/>
      <c r="Q7" s="187">
        <f t="shared" ref="Q7:Q18" si="2">(K7/E7)*10</f>
        <v>2.7799409892391362</v>
      </c>
      <c r="R7" s="188">
        <f t="shared" ref="R7:R18" si="3">(L7/F7)*10</f>
        <v>2.7233753616001932</v>
      </c>
      <c r="S7" s="55">
        <f>(R7-Q7)/Q7</f>
        <v>-2.034777999169864E-2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895618.16000000038</v>
      </c>
      <c r="F8" s="181">
        <v>848437.11000000406</v>
      </c>
      <c r="G8" s="245">
        <f>E8/E7</f>
        <v>0.80580209651670498</v>
      </c>
      <c r="H8" s="246">
        <f>F8/F7</f>
        <v>0.76850535941108411</v>
      </c>
      <c r="I8" s="206">
        <f t="shared" si="0"/>
        <v>-5.2679871966861747E-2</v>
      </c>
      <c r="K8" s="180">
        <v>284625.05000000028</v>
      </c>
      <c r="L8" s="181">
        <v>271605.24400000088</v>
      </c>
      <c r="M8" s="250">
        <f>K8/K7</f>
        <v>0.92117691282922765</v>
      </c>
      <c r="N8" s="246">
        <f>L8/L7</f>
        <v>0.9033538322511443</v>
      </c>
      <c r="O8" s="207">
        <f t="shared" si="1"/>
        <v>-4.5743710892626591E-2</v>
      </c>
      <c r="Q8" s="189">
        <f t="shared" si="2"/>
        <v>3.1779731889313205</v>
      </c>
      <c r="R8" s="190">
        <f t="shared" si="3"/>
        <v>3.2012419164456345</v>
      </c>
      <c r="S8" s="182">
        <f t="shared" ref="S8:S18" si="4">(R8-Q8)/Q8</f>
        <v>7.3218765958622542E-3</v>
      </c>
    </row>
    <row r="9" spans="1:19" ht="24" customHeight="1" x14ac:dyDescent="0.25">
      <c r="A9" s="8"/>
      <c r="B9" t="s">
        <v>37</v>
      </c>
      <c r="E9" s="19">
        <v>141131.11000000013</v>
      </c>
      <c r="F9" s="140">
        <v>159559.87999999998</v>
      </c>
      <c r="G9" s="247">
        <f>E9/E7</f>
        <v>0.12697793479503561</v>
      </c>
      <c r="H9" s="215">
        <f>F9/F7</f>
        <v>0.14452765146846164</v>
      </c>
      <c r="I9" s="182">
        <f t="shared" ref="I9:I10" si="5">(F9-E9)/E9</f>
        <v>0.13057907643467004</v>
      </c>
      <c r="K9" s="19">
        <v>18606.81200000002</v>
      </c>
      <c r="L9" s="140">
        <v>22124.885999999995</v>
      </c>
      <c r="M9" s="247">
        <f>K9/K7</f>
        <v>6.0220158541048403E-2</v>
      </c>
      <c r="N9" s="215">
        <f>L9/L7</f>
        <v>7.3586946488483934E-2</v>
      </c>
      <c r="O9" s="182">
        <f t="shared" si="1"/>
        <v>0.18907451744017037</v>
      </c>
      <c r="Q9" s="189">
        <f t="shared" si="2"/>
        <v>1.3184061260483251</v>
      </c>
      <c r="R9" s="190">
        <f t="shared" si="3"/>
        <v>1.3866196189167352</v>
      </c>
      <c r="S9" s="182">
        <f t="shared" si="4"/>
        <v>5.1739362796248002E-2</v>
      </c>
    </row>
    <row r="10" spans="1:19" ht="24" customHeight="1" thickBot="1" x14ac:dyDescent="0.3">
      <c r="A10" s="8"/>
      <c r="B10" t="s">
        <v>36</v>
      </c>
      <c r="E10" s="19">
        <v>74712.420000000013</v>
      </c>
      <c r="F10" s="140">
        <v>96012.369999999966</v>
      </c>
      <c r="G10" s="247">
        <f>E10/E7</f>
        <v>6.7219968688259496E-2</v>
      </c>
      <c r="H10" s="215">
        <f>F10/F7</f>
        <v>8.6966989120454211E-2</v>
      </c>
      <c r="I10" s="186">
        <f t="shared" si="5"/>
        <v>0.28509249198459841</v>
      </c>
      <c r="K10" s="19">
        <v>5747.9290000000019</v>
      </c>
      <c r="L10" s="140">
        <v>6933.0590000000029</v>
      </c>
      <c r="M10" s="247">
        <f>K10/K7</f>
        <v>1.8602928629723865E-2</v>
      </c>
      <c r="N10" s="215">
        <f>L10/L7</f>
        <v>2.3059221260371791E-2</v>
      </c>
      <c r="O10" s="209">
        <f t="shared" si="1"/>
        <v>0.20618382725325951</v>
      </c>
      <c r="Q10" s="189">
        <f t="shared" si="2"/>
        <v>0.76934049251784387</v>
      </c>
      <c r="R10" s="190">
        <f t="shared" si="3"/>
        <v>0.72210060016225042</v>
      </c>
      <c r="S10" s="182">
        <f t="shared" si="4"/>
        <v>-6.1403101507097366E-2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1324026.4400000053</v>
      </c>
      <c r="F11" s="145">
        <v>1317181.2200000039</v>
      </c>
      <c r="G11" s="243">
        <f>E11/E15</f>
        <v>0.54363904454751022</v>
      </c>
      <c r="H11" s="244">
        <f>F11/F15</f>
        <v>0.54402211493818031</v>
      </c>
      <c r="I11" s="164">
        <f t="shared" si="0"/>
        <v>-5.1700024963257842E-3</v>
      </c>
      <c r="J11" s="1"/>
      <c r="K11" s="17">
        <v>361841.94400000066</v>
      </c>
      <c r="L11" s="145">
        <v>376675.4270000002</v>
      </c>
      <c r="M11" s="243">
        <f>K11/K15</f>
        <v>0.53940104370649233</v>
      </c>
      <c r="N11" s="244">
        <f>L11/L15</f>
        <v>0.55611095854012194</v>
      </c>
      <c r="O11" s="164">
        <f t="shared" si="1"/>
        <v>4.0994371288253735E-2</v>
      </c>
      <c r="Q11" s="191">
        <f t="shared" si="2"/>
        <v>2.7328906211268649</v>
      </c>
      <c r="R11" s="192">
        <f t="shared" si="3"/>
        <v>2.8597084537843553</v>
      </c>
      <c r="S11" s="57">
        <f t="shared" si="4"/>
        <v>4.6404284048952943E-2</v>
      </c>
    </row>
    <row r="12" spans="1:19" s="3" customFormat="1" ht="24" customHeight="1" x14ac:dyDescent="0.25">
      <c r="A12" s="46"/>
      <c r="B12" s="3" t="s">
        <v>33</v>
      </c>
      <c r="E12" s="31">
        <v>1063537.3500000052</v>
      </c>
      <c r="F12" s="141">
        <v>1008304.420000004</v>
      </c>
      <c r="G12" s="247">
        <f>E12/E11</f>
        <v>0.80325990317836926</v>
      </c>
      <c r="H12" s="215">
        <f>F12/F11</f>
        <v>0.76550166726488933</v>
      </c>
      <c r="I12" s="206">
        <f t="shared" ref="I12:I18" si="6">(F12-E12)/E12</f>
        <v>-5.193323017757763E-2</v>
      </c>
      <c r="K12" s="31">
        <v>335998.83200000069</v>
      </c>
      <c r="L12" s="141">
        <v>343605.63300000021</v>
      </c>
      <c r="M12" s="247">
        <f>K12/K11</f>
        <v>0.92857900409688288</v>
      </c>
      <c r="N12" s="215">
        <f>L12/L11</f>
        <v>0.91220612859357031</v>
      </c>
      <c r="O12" s="206">
        <f t="shared" si="1"/>
        <v>2.2639367389227998E-2</v>
      </c>
      <c r="Q12" s="189">
        <f t="shared" si="2"/>
        <v>3.1592574722457938</v>
      </c>
      <c r="R12" s="190">
        <f t="shared" si="3"/>
        <v>3.4077568855643698</v>
      </c>
      <c r="S12" s="182">
        <f t="shared" si="4"/>
        <v>7.8657537570664487E-2</v>
      </c>
    </row>
    <row r="13" spans="1:19" ht="24" customHeight="1" x14ac:dyDescent="0.25">
      <c r="A13" s="8"/>
      <c r="B13" s="3" t="s">
        <v>37</v>
      </c>
      <c r="D13" s="3"/>
      <c r="E13" s="19">
        <v>118164.11000000004</v>
      </c>
      <c r="F13" s="140">
        <v>111686.60999999997</v>
      </c>
      <c r="G13" s="247">
        <f>E13/E11</f>
        <v>8.92460349960984E-2</v>
      </c>
      <c r="H13" s="215">
        <f>F13/F11</f>
        <v>8.479213665071815E-2</v>
      </c>
      <c r="I13" s="182">
        <f t="shared" ref="I13:I14" si="7">(F13-E13)/E13</f>
        <v>-5.481782920380876E-2</v>
      </c>
      <c r="K13" s="19">
        <v>13527.925000000003</v>
      </c>
      <c r="L13" s="140">
        <v>13029.093000000006</v>
      </c>
      <c r="M13" s="247">
        <f>K13/K11</f>
        <v>3.7386282116591708E-2</v>
      </c>
      <c r="N13" s="215">
        <f>L13/L11</f>
        <v>3.4589707918483356E-2</v>
      </c>
      <c r="O13" s="182">
        <f t="shared" si="1"/>
        <v>-3.6874243463058572E-2</v>
      </c>
      <c r="Q13" s="189">
        <f t="shared" si="2"/>
        <v>1.1448421183047879</v>
      </c>
      <c r="R13" s="190">
        <f t="shared" si="3"/>
        <v>1.1665761007519173</v>
      </c>
      <c r="S13" s="182">
        <f t="shared" si="4"/>
        <v>1.8984261759439618E-2</v>
      </c>
    </row>
    <row r="14" spans="1:19" ht="24" customHeight="1" thickBot="1" x14ac:dyDescent="0.3">
      <c r="A14" s="8"/>
      <c r="B14" t="s">
        <v>36</v>
      </c>
      <c r="E14" s="19">
        <v>142324.97999999998</v>
      </c>
      <c r="F14" s="140">
        <v>197190.18999999983</v>
      </c>
      <c r="G14" s="247">
        <f>E14/E11</f>
        <v>0.10749406182553228</v>
      </c>
      <c r="H14" s="215">
        <f>F14/F11</f>
        <v>0.14970619608439242</v>
      </c>
      <c r="I14" s="186">
        <f t="shared" si="7"/>
        <v>0.38549248346987192</v>
      </c>
      <c r="K14" s="19">
        <v>12315.187</v>
      </c>
      <c r="L14" s="140">
        <v>20040.701000000001</v>
      </c>
      <c r="M14" s="247">
        <f>K14/K11</f>
        <v>3.4034713786525471E-2</v>
      </c>
      <c r="N14" s="215">
        <f>L14/L11</f>
        <v>5.3204163487946321E-2</v>
      </c>
      <c r="O14" s="209">
        <f t="shared" si="1"/>
        <v>0.62731601233501377</v>
      </c>
      <c r="Q14" s="189">
        <f t="shared" si="2"/>
        <v>0.86528640299123882</v>
      </c>
      <c r="R14" s="190">
        <f t="shared" si="3"/>
        <v>1.0163132861731112</v>
      </c>
      <c r="S14" s="182">
        <f t="shared" si="4"/>
        <v>0.17453976239518187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2435488.1300000055</v>
      </c>
      <c r="F15" s="145">
        <v>2421190.580000008</v>
      </c>
      <c r="G15" s="243">
        <f>G7+G11</f>
        <v>1</v>
      </c>
      <c r="H15" s="244">
        <f>H7+H11</f>
        <v>1</v>
      </c>
      <c r="I15" s="164">
        <f t="shared" si="6"/>
        <v>-5.870506952541564E-3</v>
      </c>
      <c r="J15" s="1"/>
      <c r="K15" s="17">
        <v>670821.73500000115</v>
      </c>
      <c r="L15" s="145">
        <v>677338.61600000109</v>
      </c>
      <c r="M15" s="243">
        <f>M7+M11</f>
        <v>0.99999999999999978</v>
      </c>
      <c r="N15" s="244">
        <f>N7+N11</f>
        <v>1</v>
      </c>
      <c r="O15" s="164">
        <f t="shared" si="1"/>
        <v>9.714773180388863E-3</v>
      </c>
      <c r="Q15" s="191">
        <f t="shared" si="2"/>
        <v>2.7543625720729734</v>
      </c>
      <c r="R15" s="192">
        <f t="shared" si="3"/>
        <v>2.797543578746283</v>
      </c>
      <c r="S15" s="57">
        <f t="shared" si="4"/>
        <v>1.5677313913255414E-2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1959155.5100000056</v>
      </c>
      <c r="F16" s="181">
        <f t="shared" ref="F16:F17" si="8">F8+F12</f>
        <v>1856741.5300000082</v>
      </c>
      <c r="G16" s="245">
        <f>E16/E15</f>
        <v>0.80442006095919716</v>
      </c>
      <c r="H16" s="246">
        <f>F16/F15</f>
        <v>0.76687128445708808</v>
      </c>
      <c r="I16" s="207">
        <f t="shared" si="6"/>
        <v>-5.2274553743820534E-2</v>
      </c>
      <c r="J16" s="3"/>
      <c r="K16" s="180">
        <f t="shared" ref="K16:L18" si="9">K8+K12</f>
        <v>620623.88200000091</v>
      </c>
      <c r="L16" s="181">
        <f t="shared" si="9"/>
        <v>615210.87700000103</v>
      </c>
      <c r="M16" s="250">
        <f>K16/K15</f>
        <v>0.92516960858461128</v>
      </c>
      <c r="N16" s="246">
        <f>L16/L15</f>
        <v>0.90827669125541199</v>
      </c>
      <c r="O16" s="207">
        <f t="shared" si="1"/>
        <v>-8.7218767388649743E-3</v>
      </c>
      <c r="P16" s="3"/>
      <c r="Q16" s="189">
        <f t="shared" si="2"/>
        <v>3.1678132686873801</v>
      </c>
      <c r="R16" s="190">
        <f t="shared" si="3"/>
        <v>3.3133899741015558</v>
      </c>
      <c r="S16" s="182">
        <f t="shared" si="4"/>
        <v>4.5954951591732254E-2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259295.22000000018</v>
      </c>
      <c r="F17" s="140">
        <f t="shared" si="8"/>
        <v>271246.48999999993</v>
      </c>
      <c r="G17" s="248">
        <f>E17/E15</f>
        <v>0.106465400839379</v>
      </c>
      <c r="H17" s="215">
        <f>F17/F15</f>
        <v>0.1120302103603918</v>
      </c>
      <c r="I17" s="182">
        <f t="shared" si="6"/>
        <v>4.6091362578915836E-2</v>
      </c>
      <c r="K17" s="19">
        <f t="shared" si="9"/>
        <v>32134.737000000023</v>
      </c>
      <c r="L17" s="140">
        <f t="shared" si="9"/>
        <v>35153.978999999999</v>
      </c>
      <c r="M17" s="247">
        <f>K17/K15</f>
        <v>4.7903541765831378E-2</v>
      </c>
      <c r="N17" s="215">
        <f>L17/L15</f>
        <v>5.1900154766903094E-2</v>
      </c>
      <c r="O17" s="182">
        <f t="shared" si="1"/>
        <v>9.3955709050924374E-2</v>
      </c>
      <c r="Q17" s="189">
        <f t="shared" si="2"/>
        <v>1.239310813365553</v>
      </c>
      <c r="R17" s="190">
        <f t="shared" si="3"/>
        <v>1.2960159963728934</v>
      </c>
      <c r="S17" s="182">
        <f t="shared" si="4"/>
        <v>4.5755416959001684E-2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217037.4</v>
      </c>
      <c r="F18" s="142">
        <f>F10+F14</f>
        <v>293202.55999999982</v>
      </c>
      <c r="G18" s="249">
        <f>E18/E15</f>
        <v>8.9114538201423926E-2</v>
      </c>
      <c r="H18" s="221">
        <f>F18/F15</f>
        <v>0.12109850518252011</v>
      </c>
      <c r="I18" s="208">
        <f t="shared" si="6"/>
        <v>0.35093103769212047</v>
      </c>
      <c r="K18" s="21">
        <f t="shared" si="9"/>
        <v>18063.116000000002</v>
      </c>
      <c r="L18" s="142">
        <f t="shared" si="9"/>
        <v>26973.760000000002</v>
      </c>
      <c r="M18" s="249">
        <f>K18/K15</f>
        <v>2.6926849649557005E-2</v>
      </c>
      <c r="N18" s="221">
        <f>L18/L15</f>
        <v>3.9823153977684864E-2</v>
      </c>
      <c r="O18" s="208">
        <f t="shared" si="1"/>
        <v>0.49330602759789616</v>
      </c>
      <c r="Q18" s="193">
        <f t="shared" si="2"/>
        <v>0.83225821909035047</v>
      </c>
      <c r="R18" s="194">
        <f t="shared" si="3"/>
        <v>0.91997013941488159</v>
      </c>
      <c r="S18" s="186">
        <f t="shared" si="4"/>
        <v>0.10539027228880879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161</v>
      </c>
      <c r="B1" s="4"/>
    </row>
    <row r="3" spans="1:19" ht="15.75" thickBot="1" x14ac:dyDescent="0.3"/>
    <row r="4" spans="1:19" x14ac:dyDescent="0.25">
      <c r="A4" s="331" t="s">
        <v>16</v>
      </c>
      <c r="B4" s="345"/>
      <c r="C4" s="345"/>
      <c r="D4" s="345"/>
      <c r="E4" s="348" t="s">
        <v>1</v>
      </c>
      <c r="F4" s="349"/>
      <c r="G4" s="344" t="s">
        <v>104</v>
      </c>
      <c r="H4" s="344"/>
      <c r="I4" s="130" t="s">
        <v>0</v>
      </c>
      <c r="K4" s="350" t="s">
        <v>19</v>
      </c>
      <c r="L4" s="344"/>
      <c r="M4" s="342" t="s">
        <v>13</v>
      </c>
      <c r="N4" s="343"/>
      <c r="O4" s="130" t="s">
        <v>0</v>
      </c>
      <c r="Q4" s="356" t="s">
        <v>22</v>
      </c>
      <c r="R4" s="344"/>
      <c r="S4" s="130" t="s">
        <v>0</v>
      </c>
    </row>
    <row r="5" spans="1:19" x14ac:dyDescent="0.25">
      <c r="A5" s="346"/>
      <c r="B5" s="347"/>
      <c r="C5" s="347"/>
      <c r="D5" s="347"/>
      <c r="E5" s="351" t="s">
        <v>66</v>
      </c>
      <c r="F5" s="352"/>
      <c r="G5" s="353" t="str">
        <f>E5</f>
        <v>set</v>
      </c>
      <c r="H5" s="353"/>
      <c r="I5" s="131" t="s">
        <v>133</v>
      </c>
      <c r="K5" s="354" t="str">
        <f>E5</f>
        <v>set</v>
      </c>
      <c r="L5" s="353"/>
      <c r="M5" s="355" t="str">
        <f>E5</f>
        <v>set</v>
      </c>
      <c r="N5" s="341"/>
      <c r="O5" s="131" t="str">
        <f>I5</f>
        <v>2022 /2021</v>
      </c>
      <c r="Q5" s="354" t="str">
        <f>E5</f>
        <v>set</v>
      </c>
      <c r="R5" s="352"/>
      <c r="S5" s="131" t="str">
        <f>O5</f>
        <v>2022 /2021</v>
      </c>
    </row>
    <row r="6" spans="1:19" ht="19.5" customHeight="1" thickBot="1" x14ac:dyDescent="0.3">
      <c r="A6" s="332"/>
      <c r="B6" s="357"/>
      <c r="C6" s="357"/>
      <c r="D6" s="357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127375.36999999991</v>
      </c>
      <c r="F7" s="145">
        <v>124394.00000000001</v>
      </c>
      <c r="G7" s="243">
        <f>E7/E15</f>
        <v>0.45433749350107561</v>
      </c>
      <c r="H7" s="244">
        <f>F7/F15</f>
        <v>0.40277892004711846</v>
      </c>
      <c r="I7" s="164">
        <f t="shared" ref="I7:I18" si="0">(F7-E7)/E7</f>
        <v>-2.3406173422694635E-2</v>
      </c>
      <c r="J7" s="1"/>
      <c r="K7" s="17">
        <v>38379.319000000003</v>
      </c>
      <c r="L7" s="145">
        <v>37788.742999999995</v>
      </c>
      <c r="M7" s="243">
        <f>K7/K15</f>
        <v>0.43164869525006294</v>
      </c>
      <c r="N7" s="244">
        <f>L7/L15</f>
        <v>0.40996441512014647</v>
      </c>
      <c r="O7" s="164">
        <f t="shared" ref="O7:O18" si="1">(L7-K7)/K7</f>
        <v>-1.5387870743616064E-2</v>
      </c>
      <c r="P7" s="1"/>
      <c r="Q7" s="187">
        <f t="shared" ref="Q7:R18" si="2">(K7/E7)*10</f>
        <v>3.0130879305787324</v>
      </c>
      <c r="R7" s="188">
        <f t="shared" si="2"/>
        <v>3.0378268244449078</v>
      </c>
      <c r="S7" s="55">
        <f>(R7-Q7)/Q7</f>
        <v>8.2104785642361858E-3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99004.169999999911</v>
      </c>
      <c r="F8" s="181">
        <v>97901.83</v>
      </c>
      <c r="G8" s="245">
        <f>E8/E7</f>
        <v>0.77726306113968491</v>
      </c>
      <c r="H8" s="246">
        <f>F8/F7</f>
        <v>0.78703016222647382</v>
      </c>
      <c r="I8" s="206">
        <f t="shared" si="0"/>
        <v>-1.1134278485440666E-2</v>
      </c>
      <c r="K8" s="180">
        <v>35041.464000000007</v>
      </c>
      <c r="L8" s="181">
        <v>35008.462</v>
      </c>
      <c r="M8" s="250">
        <f>K8/K7</f>
        <v>0.91302985339578335</v>
      </c>
      <c r="N8" s="246">
        <f>L8/L7</f>
        <v>0.92642568184922169</v>
      </c>
      <c r="O8" s="207">
        <f t="shared" si="1"/>
        <v>-9.4179855042608024E-4</v>
      </c>
      <c r="Q8" s="189">
        <f t="shared" si="2"/>
        <v>3.5393927346696645</v>
      </c>
      <c r="R8" s="190">
        <f t="shared" si="2"/>
        <v>3.5758741179812468</v>
      </c>
      <c r="S8" s="182">
        <f t="shared" ref="S8:S18" si="3">(R8-Q8)/Q8</f>
        <v>1.0307243656301139E-2</v>
      </c>
    </row>
    <row r="9" spans="1:19" ht="24" customHeight="1" x14ac:dyDescent="0.25">
      <c r="A9" s="8"/>
      <c r="B9" t="s">
        <v>37</v>
      </c>
      <c r="E9" s="19">
        <v>18954.239999999994</v>
      </c>
      <c r="F9" s="140">
        <v>15755.960000000005</v>
      </c>
      <c r="G9" s="247">
        <f>E9/E7</f>
        <v>0.14880616244726125</v>
      </c>
      <c r="H9" s="215">
        <f>F9/F7</f>
        <v>0.12666173609659631</v>
      </c>
      <c r="I9" s="182">
        <f t="shared" si="0"/>
        <v>-0.16873691585629341</v>
      </c>
      <c r="K9" s="19">
        <v>2675.2530000000002</v>
      </c>
      <c r="L9" s="140">
        <v>2054.933</v>
      </c>
      <c r="M9" s="247">
        <f>K9/K7</f>
        <v>6.9705588053816173E-2</v>
      </c>
      <c r="N9" s="215">
        <f>L9/L7</f>
        <v>5.4379501323978952E-2</v>
      </c>
      <c r="O9" s="182">
        <f t="shared" si="1"/>
        <v>-0.23187339664697137</v>
      </c>
      <c r="Q9" s="189">
        <f t="shared" si="2"/>
        <v>1.4114272057333879</v>
      </c>
      <c r="R9" s="190">
        <f t="shared" si="2"/>
        <v>1.3042258294638978</v>
      </c>
      <c r="S9" s="182">
        <f t="shared" si="3"/>
        <v>-7.595246558520706E-2</v>
      </c>
    </row>
    <row r="10" spans="1:19" ht="24" customHeight="1" thickBot="1" x14ac:dyDescent="0.3">
      <c r="A10" s="8"/>
      <c r="B10" t="s">
        <v>36</v>
      </c>
      <c r="E10" s="19">
        <v>9416.9600000000009</v>
      </c>
      <c r="F10" s="140">
        <v>10736.210000000001</v>
      </c>
      <c r="G10" s="247">
        <f>E10/E7</f>
        <v>7.3930776413053859E-2</v>
      </c>
      <c r="H10" s="215">
        <f>F10/F7</f>
        <v>8.6308101676929747E-2</v>
      </c>
      <c r="I10" s="186">
        <f t="shared" si="0"/>
        <v>0.14009298117439173</v>
      </c>
      <c r="K10" s="19">
        <v>662.60199999999998</v>
      </c>
      <c r="L10" s="140">
        <v>725.34800000000007</v>
      </c>
      <c r="M10" s="247">
        <f>K10/K7</f>
        <v>1.726455855040054E-2</v>
      </c>
      <c r="N10" s="215">
        <f>L10/L7</f>
        <v>1.9194816826799455E-2</v>
      </c>
      <c r="O10" s="209">
        <f t="shared" si="1"/>
        <v>9.469636372965988E-2</v>
      </c>
      <c r="Q10" s="189">
        <f t="shared" si="2"/>
        <v>0.70362622332472469</v>
      </c>
      <c r="R10" s="190">
        <f t="shared" si="2"/>
        <v>0.67560899050968637</v>
      </c>
      <c r="S10" s="182">
        <f t="shared" si="3"/>
        <v>-3.981834656851372E-2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152978.70999999982</v>
      </c>
      <c r="F11" s="145">
        <v>184445.39999999997</v>
      </c>
      <c r="G11" s="243">
        <f>E11/E15</f>
        <v>0.54566250649892434</v>
      </c>
      <c r="H11" s="244">
        <f>F11/F15</f>
        <v>0.59722107995288165</v>
      </c>
      <c r="I11" s="164">
        <f t="shared" si="0"/>
        <v>0.20569326280761674</v>
      </c>
      <c r="J11" s="1"/>
      <c r="K11" s="17">
        <v>50534.001999999957</v>
      </c>
      <c r="L11" s="145">
        <v>54386.923000000068</v>
      </c>
      <c r="M11" s="243">
        <f>K11/K15</f>
        <v>0.56835130474993711</v>
      </c>
      <c r="N11" s="244">
        <f>L11/L15</f>
        <v>0.59003558487985364</v>
      </c>
      <c r="O11" s="164">
        <f t="shared" si="1"/>
        <v>7.6244129645621869E-2</v>
      </c>
      <c r="Q11" s="191">
        <f t="shared" si="2"/>
        <v>3.3033356079417859</v>
      </c>
      <c r="R11" s="192">
        <f t="shared" si="2"/>
        <v>2.9486733201261774</v>
      </c>
      <c r="S11" s="57">
        <f t="shared" si="3"/>
        <v>-0.1073648971551481</v>
      </c>
    </row>
    <row r="12" spans="1:19" s="3" customFormat="1" ht="24" customHeight="1" x14ac:dyDescent="0.25">
      <c r="A12" s="46"/>
      <c r="B12" s="3" t="s">
        <v>33</v>
      </c>
      <c r="E12" s="31">
        <v>122351.2699999998</v>
      </c>
      <c r="F12" s="141">
        <v>139734.58999999997</v>
      </c>
      <c r="G12" s="247">
        <f>E12/E11</f>
        <v>0.79979279469672571</v>
      </c>
      <c r="H12" s="215">
        <f>F12/F11</f>
        <v>0.75759324981810328</v>
      </c>
      <c r="I12" s="206">
        <f t="shared" si="0"/>
        <v>0.14207715212110342</v>
      </c>
      <c r="K12" s="31">
        <v>47398.049999999959</v>
      </c>
      <c r="L12" s="141">
        <v>49614.617000000064</v>
      </c>
      <c r="M12" s="247">
        <f>K12/K11</f>
        <v>0.93794372351510968</v>
      </c>
      <c r="N12" s="215">
        <f>L12/L11</f>
        <v>0.912252693538114</v>
      </c>
      <c r="O12" s="206">
        <f t="shared" si="1"/>
        <v>4.676494075178423E-2</v>
      </c>
      <c r="Q12" s="189">
        <f t="shared" si="2"/>
        <v>3.8739319992346655</v>
      </c>
      <c r="R12" s="190">
        <f t="shared" si="2"/>
        <v>3.5506324525659734</v>
      </c>
      <c r="S12" s="182">
        <f t="shared" si="3"/>
        <v>-8.3455142406362121E-2</v>
      </c>
    </row>
    <row r="13" spans="1:19" ht="24" customHeight="1" x14ac:dyDescent="0.25">
      <c r="A13" s="8"/>
      <c r="B13" s="3" t="s">
        <v>37</v>
      </c>
      <c r="D13" s="3"/>
      <c r="E13" s="19">
        <v>14536.21</v>
      </c>
      <c r="F13" s="140">
        <v>16007.990000000002</v>
      </c>
      <c r="G13" s="247">
        <f>E13/E11</f>
        <v>9.5021130718124222E-2</v>
      </c>
      <c r="H13" s="215">
        <f>F13/F11</f>
        <v>8.6789857594713693E-2</v>
      </c>
      <c r="I13" s="182">
        <f t="shared" si="0"/>
        <v>0.10124922521069815</v>
      </c>
      <c r="K13" s="19">
        <v>1714.8959999999997</v>
      </c>
      <c r="L13" s="140">
        <v>1779.2470000000001</v>
      </c>
      <c r="M13" s="247">
        <f>K13/K11</f>
        <v>3.3935487634642533E-2</v>
      </c>
      <c r="N13" s="215">
        <f>L13/L11</f>
        <v>3.2714610458841324E-2</v>
      </c>
      <c r="O13" s="182">
        <f t="shared" si="1"/>
        <v>3.7524724531400357E-2</v>
      </c>
      <c r="Q13" s="189">
        <f t="shared" si="2"/>
        <v>1.1797407990115718</v>
      </c>
      <c r="R13" s="190">
        <f t="shared" si="2"/>
        <v>1.111474332505205</v>
      </c>
      <c r="S13" s="182">
        <f t="shared" si="3"/>
        <v>-5.7865648592947572E-2</v>
      </c>
    </row>
    <row r="14" spans="1:19" ht="24" customHeight="1" thickBot="1" x14ac:dyDescent="0.3">
      <c r="A14" s="8"/>
      <c r="B14" t="s">
        <v>36</v>
      </c>
      <c r="E14" s="19">
        <v>16091.23</v>
      </c>
      <c r="F14" s="140">
        <v>28702.820000000003</v>
      </c>
      <c r="G14" s="247">
        <f>E14/E11</f>
        <v>0.10518607458514992</v>
      </c>
      <c r="H14" s="215">
        <f>F14/F11</f>
        <v>0.15561689258718303</v>
      </c>
      <c r="I14" s="186">
        <f t="shared" si="0"/>
        <v>0.78375549911349252</v>
      </c>
      <c r="K14" s="19">
        <v>1421.0559999999996</v>
      </c>
      <c r="L14" s="140">
        <v>2993.0590000000002</v>
      </c>
      <c r="M14" s="247">
        <f>K14/K11</f>
        <v>2.8120788850247814E-2</v>
      </c>
      <c r="N14" s="215">
        <f>L14/L11</f>
        <v>5.503269600304464E-2</v>
      </c>
      <c r="O14" s="209">
        <f t="shared" si="1"/>
        <v>1.1062217111781669</v>
      </c>
      <c r="Q14" s="189">
        <f t="shared" si="2"/>
        <v>0.88312453429601079</v>
      </c>
      <c r="R14" s="190">
        <f t="shared" si="2"/>
        <v>1.0427752395060834</v>
      </c>
      <c r="S14" s="182">
        <f t="shared" si="3"/>
        <v>0.18077937936277511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280354.07999999973</v>
      </c>
      <c r="F15" s="145">
        <v>308839.39999999997</v>
      </c>
      <c r="G15" s="243">
        <f>G7+G11</f>
        <v>1</v>
      </c>
      <c r="H15" s="244">
        <f>H7+H11</f>
        <v>1</v>
      </c>
      <c r="I15" s="164">
        <f t="shared" si="0"/>
        <v>0.1016047991882275</v>
      </c>
      <c r="J15" s="1"/>
      <c r="K15" s="17">
        <v>88913.320999999953</v>
      </c>
      <c r="L15" s="145">
        <v>92175.666000000056</v>
      </c>
      <c r="M15" s="243">
        <f>M7+M11</f>
        <v>1</v>
      </c>
      <c r="N15" s="244">
        <f>N7+N11</f>
        <v>1</v>
      </c>
      <c r="O15" s="164">
        <f t="shared" si="1"/>
        <v>3.6691296234454059E-2</v>
      </c>
      <c r="Q15" s="191">
        <f t="shared" si="2"/>
        <v>3.1714652057141466</v>
      </c>
      <c r="R15" s="192">
        <f t="shared" si="2"/>
        <v>2.9845824723140919</v>
      </c>
      <c r="S15" s="57">
        <f t="shared" si="3"/>
        <v>-5.8926307330549023E-2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221355.43999999971</v>
      </c>
      <c r="F16" s="181">
        <f t="shared" ref="F16:F17" si="4">F8+F12</f>
        <v>237636.41999999998</v>
      </c>
      <c r="G16" s="245">
        <f>E16/E15</f>
        <v>0.78955669202317269</v>
      </c>
      <c r="H16" s="246">
        <f>F16/F15</f>
        <v>0.76944981760746856</v>
      </c>
      <c r="I16" s="207">
        <f t="shared" si="0"/>
        <v>7.3551298310085778E-2</v>
      </c>
      <c r="J16" s="3"/>
      <c r="K16" s="180">
        <f t="shared" ref="K16:L18" si="5">K8+K12</f>
        <v>82439.513999999966</v>
      </c>
      <c r="L16" s="181">
        <f t="shared" si="5"/>
        <v>84623.079000000056</v>
      </c>
      <c r="M16" s="250">
        <f>K16/K15</f>
        <v>0.92718968398447299</v>
      </c>
      <c r="N16" s="246">
        <f>L16/L15</f>
        <v>0.91806311440158195</v>
      </c>
      <c r="O16" s="207">
        <f t="shared" si="1"/>
        <v>2.6486873758136062E-2</v>
      </c>
      <c r="P16" s="3"/>
      <c r="Q16" s="189">
        <f t="shared" si="2"/>
        <v>3.7243048555752716</v>
      </c>
      <c r="R16" s="190">
        <f t="shared" si="2"/>
        <v>3.5610315540016995</v>
      </c>
      <c r="S16" s="182">
        <f t="shared" si="3"/>
        <v>-4.3839940043885653E-2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33490.449999999997</v>
      </c>
      <c r="F17" s="140">
        <f t="shared" si="4"/>
        <v>31763.950000000004</v>
      </c>
      <c r="G17" s="248">
        <f>E17/E15</f>
        <v>0.11945768722181617</v>
      </c>
      <c r="H17" s="215">
        <f>F17/F15</f>
        <v>0.1028494097579519</v>
      </c>
      <c r="I17" s="182">
        <f t="shared" si="0"/>
        <v>-5.1552009602737286E-2</v>
      </c>
      <c r="K17" s="19">
        <f t="shared" si="5"/>
        <v>4390.1489999999994</v>
      </c>
      <c r="L17" s="140">
        <f t="shared" si="5"/>
        <v>3834.1800000000003</v>
      </c>
      <c r="M17" s="247">
        <f>K17/K15</f>
        <v>4.9375604809542561E-2</v>
      </c>
      <c r="N17" s="215">
        <f>L17/L15</f>
        <v>4.1596444771009281E-2</v>
      </c>
      <c r="O17" s="182">
        <f t="shared" si="1"/>
        <v>-0.12664012087061263</v>
      </c>
      <c r="Q17" s="189">
        <f t="shared" si="2"/>
        <v>1.3108659334228114</v>
      </c>
      <c r="R17" s="190">
        <f t="shared" si="2"/>
        <v>1.2070853908282817</v>
      </c>
      <c r="S17" s="182">
        <f t="shared" si="3"/>
        <v>-7.9169455814255246E-2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25508.190000000002</v>
      </c>
      <c r="F18" s="142">
        <f>F10+F14</f>
        <v>39439.030000000006</v>
      </c>
      <c r="G18" s="249">
        <f>E18/E15</f>
        <v>9.0985620755011043E-2</v>
      </c>
      <c r="H18" s="221">
        <f>F18/F15</f>
        <v>0.12770077263457968</v>
      </c>
      <c r="I18" s="208">
        <f t="shared" si="0"/>
        <v>0.54613204621731304</v>
      </c>
      <c r="K18" s="21">
        <f t="shared" si="5"/>
        <v>2083.6579999999994</v>
      </c>
      <c r="L18" s="142">
        <f t="shared" si="5"/>
        <v>3718.4070000000002</v>
      </c>
      <c r="M18" s="249">
        <f>K18/K15</f>
        <v>2.3434711205984539E-2</v>
      </c>
      <c r="N18" s="221">
        <f>L18/L15</f>
        <v>4.0340440827408806E-2</v>
      </c>
      <c r="O18" s="208">
        <f t="shared" si="1"/>
        <v>0.78455725459744408</v>
      </c>
      <c r="Q18" s="193">
        <f t="shared" si="2"/>
        <v>0.81685842860665503</v>
      </c>
      <c r="R18" s="194">
        <f t="shared" si="2"/>
        <v>0.942824151608191</v>
      </c>
      <c r="S18" s="186">
        <f t="shared" si="3"/>
        <v>0.15420753289697978</v>
      </c>
    </row>
    <row r="19" spans="1:19" ht="6.75" customHeight="1" x14ac:dyDescent="0.25">
      <c r="Q19" s="195"/>
      <c r="R19" s="195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Dell</cp:lastModifiedBy>
  <cp:lastPrinted>2019-01-18T14:14:45Z</cp:lastPrinted>
  <dcterms:created xsi:type="dcterms:W3CDTF">2012-12-21T10:54:30Z</dcterms:created>
  <dcterms:modified xsi:type="dcterms:W3CDTF">2022-11-12T16:39:32Z</dcterms:modified>
</cp:coreProperties>
</file>